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1. " sheetId="25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5" l="1"/>
  <c r="G22" i="25"/>
  <c r="F22" i="25"/>
  <c r="H10" i="25"/>
  <c r="G10" i="25"/>
  <c r="F10" i="25"/>
  <c r="H7" i="25"/>
  <c r="H13" i="25" s="1"/>
  <c r="H24" i="25" s="1"/>
  <c r="G7" i="25"/>
  <c r="G13" i="25" s="1"/>
  <c r="G24" i="25" s="1"/>
  <c r="F7" i="25"/>
  <c r="F13" i="25" s="1"/>
  <c r="F24" i="25" s="1"/>
  <c r="J89" i="20" l="1"/>
  <c r="G90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4" i="20" l="1"/>
  <c r="G13" i="20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69" i="20"/>
  <c r="K53" i="20" s="1"/>
  <c r="J54" i="20"/>
  <c r="J64" i="20"/>
  <c r="M64" i="20" s="1"/>
  <c r="J69" i="20"/>
  <c r="M81" i="20"/>
  <c r="M89" i="20"/>
  <c r="F54" i="20"/>
  <c r="F64" i="20"/>
  <c r="F69" i="20"/>
  <c r="I54" i="20"/>
  <c r="I73" i="20"/>
  <c r="H54" i="20"/>
  <c r="H73" i="20"/>
  <c r="E54" i="20"/>
  <c r="G55" i="20"/>
  <c r="G56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I61" i="23" s="1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<sst xmlns="http://schemas.openxmlformats.org/spreadsheetml/2006/main" count="291" uniqueCount="231">
  <si>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</si>
  <si>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</si>
  <si>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</si>
  <si>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</si>
  <si>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</si>
  <si>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</si>
  <si>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</si>
  <si>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</si>
  <si>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</si>
  <si>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</si>
  <si>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</si>
  <si>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</si>
  <si>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</si>
  <si>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</si>
  <si>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</si>
  <si>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</si>
  <si>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</si>
  <si>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</si>
  <si>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</si>
  <si>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</si>
  <si>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</si>
  <si>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</si>
  <si>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</si>
  <si>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</si>
  <si>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</si>
  <si>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</si>
  <si>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</si>
  <si>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</si>
  <si>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</si>
  <si>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</si>
  <si>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</si>
  <si>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</si>
  <si>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</si>
  <si>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</si>
  <si>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</si>
  <si>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</si>
  <si>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</si>
  <si>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</si>
  <si>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</si>
  <si>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</si>
  <si>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</si>
  <si>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</si>
  <si>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</si>
  <si>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</si>
  <si>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</si>
  <si>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</si>
  <si>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</si>
  <si>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</si>
  <si>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</si>
  <si>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</si>
  <si>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</si>
  <si>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</si>
  <si>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</si>
  <si>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</si>
  <si>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</si>
  <si>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</si>
  <si>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</si>
  <si>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</si>
  <si>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</si>
  <si>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</si>
  <si>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</si>
  <si>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</si>
  <si>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</si>
  <si>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</si>
  <si>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</si>
  <si>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</si>
  <si>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</si>
  <si>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</si>
  <si>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</si>
  <si>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</si>
  <si>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</si>
  <si>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</si>
  <si>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</si>
  <si>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</si>
  <si>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</si>
  <si>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</si>
  <si>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</si>
  <si>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</si>
  <si>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</si>
  <si>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</si>
  <si>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</si>
  <si>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</si>
  <si>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</si>
  <si>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</si>
  <si>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</si>
  <si>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</si>
  <si>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</si>
  <si>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</si>
  <si>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</si>
  <si>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</si>
  <si>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</si>
  <si>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</si>
  <si>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</si>
  <si>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</si>
  <si>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</si>
  <si>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</si>
  <si>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</si>
  <si>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</si>
  <si>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</si>
  <si>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</si>
  <si>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</si>
  <si>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</si>
  <si>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</si>
  <si>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</si>
  <si>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</si>
  <si>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</si>
  <si>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</si>
  <si>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</si>
  <si>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</si>
  <si>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</si>
  <si>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</si>
  <si>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</si>
  <si>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</si>
  <si>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</si>
  <si>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</si>
  <si>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</si>
  <si>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</si>
  <si>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</si>
  <si>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</si>
  <si>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</si>
  <si>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</si>
  <si>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</si>
  <si>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</si>
  <si>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</si>
  <si>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</si>
  <si>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</si>
  <si>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</si>
  <si>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</si>
  <si>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</si>
  <si>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</si>
  <si>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</si>
  <si>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od hzzo za povezivanje s CUS-om</t>
  </si>
  <si>
    <t>pomoći dane unutar općeg proračuna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</si>
  <si>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</si>
  <si>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</si>
  <si>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</si>
  <si>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</si>
  <si>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</si>
  <si>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</si>
  <si>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</si>
  <si>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</si>
  <si>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</si>
  <si>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</si>
  <si>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</si>
  <si>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</si>
  <si>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</si>
  <si>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</si>
  <si>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</si>
  <si>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</si>
  <si>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</si>
  <si>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</si>
  <si>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</si>
  <si>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pomoći iz državnog proračuna-dijagnostički mobilni RTG aparat </t>
  </si>
  <si>
    <t xml:space="preserve">636-pomoći iz državnog proračuna za nabava mob. rtg uređaja </t>
  </si>
  <si>
    <t xml:space="preserve">pomoći iz državnog proračuna-uzv uređaj 2 kom </t>
  </si>
  <si>
    <t xml:space="preserve">636-pomoći iz državnog proračuna za nabavu uzv uređaja 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</si>
  <si>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</si>
  <si>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</si>
  <si>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</si>
  <si>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</si>
  <si>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</si>
  <si>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</si>
  <si>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</si>
  <si>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</si>
  <si>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</si>
  <si>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</si>
  <si>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</si>
  <si>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</si>
  <si>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</si>
  <si>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</si>
  <si>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</si>
  <si>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</si>
  <si>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</si>
  <si>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</si>
  <si>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>PROJEKCIJA PLANA 2024.</t>
  </si>
  <si>
    <t>Ukupno prihodi i primici za 2022.</t>
  </si>
  <si>
    <t>Ukupno prihodi i primici za 2023. i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</si>
  <si>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</si>
  <si>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</si>
  <si>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</si>
  <si>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</si>
  <si>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</si>
  <si>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</si>
  <si>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</si>
  <si>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</si>
  <si>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</si>
  <si>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</si>
  <si>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</si>
  <si>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</si>
  <si>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</si>
  <si>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</si>
  <si>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</si>
  <si>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</si>
  <si>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</si>
  <si>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</si>
  <si>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</si>
  <si>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</si>
  <si>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POČETNI PLAN ZA 2022.</t>
  </si>
  <si>
    <t xml:space="preserve">I. IZMJENE PLANA ZA 2022.
</t>
  </si>
  <si>
    <t>Nova Gradiška,ožujak 2022.</t>
  </si>
  <si>
    <t>ožujak 2022.</t>
  </si>
  <si>
    <t xml:space="preserve">I.izmjene i dopune Financijski plan poslovanja za 2022.  i projekcije plana za 2023. i 2024. </t>
  </si>
  <si>
    <t>I.IZMJENE I DOPUNE FINANCIJSKI  PLAN  -Procjena prihoda i primitaka  ZA 2023. I 2024.</t>
  </si>
  <si>
    <t>I.IZMJENE I DOPUNE FINANCIJSKI PLAN-procjena prihoda i primitaka za 2022.</t>
  </si>
  <si>
    <t xml:space="preserve">I. IZMJENE I DOPUNE  OBJEDINJENI PLAN PRIHODA/primitaka  I RASHODA/izdataka  ZA 2022. I PROJEKCIJE PLANA ZA 2023. I 2024. </t>
  </si>
  <si>
    <t xml:space="preserve">I. IZMNJENE I DOPUNE OBJEDINJENI PLAN PRIHODA/primitaka  I RASHODA/izdataka  ZA 2022. I PROJEKCIJE PLANA ZA 2023. I 2024. </t>
  </si>
  <si>
    <t>Otplata glavnice  kredita za energetsku obnovu zgrada u Bolnici</t>
  </si>
  <si>
    <t>Otplata glavnice kredita za energetsku obnovu
zgrada bolnice</t>
  </si>
  <si>
    <t>I.Izmjene Plana poslovanja za 2022.</t>
  </si>
  <si>
    <t xml:space="preserve"> I.Izmjene Plana poslovanja za 2022.</t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</si>
  <si>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</si>
  <si>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</si>
  <si>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</si>
  <si>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</si>
  <si>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</si>
  <si>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</si>
  <si>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</si>
  <si>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</si>
  <si>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</si>
  <si>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</si>
  <si>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</si>
  <si>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</si>
  <si>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</si>
  <si>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</si>
  <si>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</si>
  <si>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</si>
  <si>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</si>
  <si>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Ožujak 2022.</t>
  </si>
  <si>
    <t>PREDSJEDNIK UPRAVNOG VIJEĆA:</t>
  </si>
  <si>
    <t>Mladen Sertić, dipl.inž.</t>
  </si>
  <si>
    <r>
      <t>I.IZMJENE I DOPUNE 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</si>
</sst>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4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1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3" fontId="74" fillId="0" borderId="19" xfId="37" applyNumberFormat="1" applyFont="1" applyFill="1" applyBorder="1" applyAlignment="1">
      <alignment vertical="top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28" fillId="0" borderId="19" xfId="37" applyNumberFormat="1" applyFont="1" applyFill="1" applyBorder="1" applyAlignment="1">
      <alignment horizontal="center" vertical="center"/>
    </xf>
    <xf numFmtId="3" fontId="18" fillId="0" borderId="19" xfId="37" applyNumberFormat="1" applyFont="1" applyFill="1" applyBorder="1" applyAlignment="1">
      <alignment horizontal="center" vertical="center"/>
    </xf>
    <xf numFmtId="3" fontId="18" fillId="0" borderId="12" xfId="37" applyNumberFormat="1" applyFont="1" applyFill="1" applyBorder="1" applyAlignment="1">
      <alignment horizontal="center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0" fontId="89" fillId="0" borderId="0" xfId="0" applyFont="1"/>
    <xf numFmtId="0" fontId="89" fillId="0" borderId="0" xfId="0" applyFont="1" applyAlignment="1">
      <alignment wrapText="1"/>
    </xf>
    <xf numFmtId="0" fontId="100" fillId="0" borderId="12" xfId="0" applyFont="1" applyBorder="1" applyAlignment="1">
      <alignment horizontal="center" vertical="center" wrapText="1"/>
    </xf>
    <xf numFmtId="165" fontId="100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1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0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1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0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2" fillId="0" borderId="0" xfId="0" applyFont="1"/>
    <xf numFmtId="0" fontId="100" fillId="0" borderId="0" xfId="0" applyFont="1" applyBorder="1" applyAlignment="1">
      <alignment vertical="center"/>
    </xf>
    <xf numFmtId="0" fontId="100" fillId="0" borderId="0" xfId="0" applyFont="1" applyBorder="1" applyAlignment="1">
      <alignment vertical="center" wrapText="1"/>
    </xf>
    <xf numFmtId="0" fontId="103" fillId="0" borderId="0" xfId="0" applyFont="1" applyBorder="1" applyAlignment="1">
      <alignment vertical="center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0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6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0" fontId="81" fillId="0" borderId="12" xfId="0" applyFont="1" applyBorder="1" applyAlignment="1">
      <alignment vertical="center" wrapText="1"/>
    </xf>
    <xf numFmtId="0" fontId="90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0" fillId="0" borderId="82" xfId="0" applyFont="1" applyBorder="1" applyAlignment="1">
      <alignment horizontal="center" vertical="center" wrapText="1"/>
    </xf>
    <xf numFmtId="0" fontId="100" fillId="0" borderId="89" xfId="0" applyFont="1" applyBorder="1" applyAlignment="1">
      <alignment horizontal="center" vertical="center" wrapText="1"/>
    </xf>
    <xf numFmtId="0" fontId="100" fillId="0" borderId="83" xfId="0" applyFont="1" applyBorder="1" applyAlignment="1">
      <alignment horizontal="center" vertical="center" wrapText="1"/>
    </xf>
    <xf numFmtId="0" fontId="100" fillId="0" borderId="37" xfId="0" applyFont="1" applyBorder="1" applyAlignment="1">
      <alignment horizontal="left" vertical="center" wrapText="1"/>
    </xf>
    <xf numFmtId="0" fontId="100" fillId="0" borderId="38" xfId="0" applyFont="1" applyBorder="1" applyAlignment="1">
      <alignment horizontal="left" vertical="center" wrapText="1"/>
    </xf>
    <xf numFmtId="0" fontId="100" fillId="0" borderId="47" xfId="0" applyFont="1" applyBorder="1" applyAlignment="1">
      <alignment horizontal="left" vertical="center" wrapText="1"/>
    </xf>
    <xf numFmtId="0" fontId="101" fillId="0" borderId="12" xfId="0" applyFont="1" applyBorder="1" applyAlignment="1">
      <alignment vertical="center" wrapText="1"/>
    </xf>
    <xf numFmtId="0" fontId="89" fillId="0" borderId="12" xfId="0" applyFont="1" applyBorder="1" applyAlignment="1">
      <alignment vertical="center" wrapText="1"/>
    </xf>
    <xf numFmtId="0" fontId="100" fillId="0" borderId="37" xfId="0" applyFont="1" applyBorder="1" applyAlignment="1">
      <alignment horizontal="center" vertical="center" wrapText="1"/>
    </xf>
    <xf numFmtId="0" fontId="100" fillId="0" borderId="38" xfId="0" applyFont="1" applyBorder="1" applyAlignment="1">
      <alignment horizontal="center" vertical="center" wrapText="1"/>
    </xf>
    <xf numFmtId="0" fontId="100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/>
    </xf>
    <xf numFmtId="0" fontId="100" fillId="0" borderId="0" xfId="0" applyFont="1" applyAlignment="1">
      <alignment horizontal="center" vertical="center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tabSelected="1" view="pageBreakPreview" topLeftCell="A34" zoomScaleNormal="70" zoomScaleSheetLayoutView="100" workbookViewId="0">
      <selection activeCell="C1" sqref="C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57" t="s">
        <v>122</v>
      </c>
      <c r="E1" s="457"/>
      <c r="F1" s="457"/>
      <c r="G1" s="457"/>
      <c r="H1" s="457"/>
      <c r="I1" s="457"/>
      <c r="J1" s="457"/>
      <c r="K1" s="459"/>
      <c r="L1" s="459"/>
    </row>
    <row r="2" spans="1:13" ht="15.6" x14ac:dyDescent="0.3">
      <c r="B2" s="458" t="s">
        <v>205</v>
      </c>
      <c r="C2" s="458"/>
      <c r="D2" s="458"/>
      <c r="E2" s="458"/>
      <c r="F2" s="458"/>
      <c r="G2" s="458"/>
      <c r="H2" s="458"/>
      <c r="I2" s="458"/>
      <c r="J2" s="458"/>
      <c r="K2" s="458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75" t="s">
        <v>21</v>
      </c>
      <c r="B4" s="477" t="s">
        <v>22</v>
      </c>
      <c r="C4" s="479" t="s">
        <v>23</v>
      </c>
      <c r="D4" s="481" t="s">
        <v>24</v>
      </c>
      <c r="E4" s="469"/>
      <c r="F4" s="467" t="s">
        <v>197</v>
      </c>
      <c r="G4" s="469" t="s">
        <v>25</v>
      </c>
      <c r="H4" s="469" t="s">
        <v>57</v>
      </c>
      <c r="I4" s="469" t="s">
        <v>58</v>
      </c>
      <c r="J4" s="463" t="s">
        <v>198</v>
      </c>
      <c r="K4" s="463" t="s">
        <v>167</v>
      </c>
      <c r="L4" s="463" t="s">
        <v>174</v>
      </c>
    </row>
    <row r="5" spans="1:13" ht="26.25" customHeight="1" thickBot="1" x14ac:dyDescent="0.3">
      <c r="A5" s="476"/>
      <c r="B5" s="478"/>
      <c r="C5" s="480"/>
      <c r="D5" s="482"/>
      <c r="E5" s="473"/>
      <c r="F5" s="468"/>
      <c r="G5" s="473"/>
      <c r="H5" s="470"/>
      <c r="I5" s="470"/>
      <c r="J5" s="471"/>
      <c r="K5" s="464"/>
      <c r="L5" s="464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59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+E8+E22+E25+E27+E30+E39</f>
        <v>0</v>
      </c>
      <c r="F7" s="106">
        <f>+F8+F22+F25+F27+F30+F39</f>
        <v>133842000</v>
      </c>
      <c r="G7" s="106">
        <f t="shared" ref="G7:G17" si="0">J7-F7</f>
        <v>-145000</v>
      </c>
      <c r="H7" s="106">
        <f>+H8+H22+H25+H27+H30+H39</f>
        <v>0</v>
      </c>
      <c r="I7" s="106">
        <f>+I8+I22+I25+I27+I30+I39</f>
        <v>0</v>
      </c>
      <c r="J7" s="106">
        <f>+J8+J22+J25+J27+J30+J39</f>
        <v>133697000</v>
      </c>
      <c r="K7" s="106">
        <f>+K8+K22+K25+K27+K30+K39</f>
        <v>137804000</v>
      </c>
      <c r="L7" s="106">
        <f>+L8+L22+L25+L27+L30+L39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16961000</v>
      </c>
      <c r="G8" s="106">
        <f t="shared" si="0"/>
        <v>0</v>
      </c>
      <c r="H8" s="111">
        <f>+H9</f>
        <v>0</v>
      </c>
      <c r="I8" s="111">
        <f>+I9</f>
        <v>0</v>
      </c>
      <c r="J8" s="112">
        <f>SUM(J9:J21)</f>
        <v>16961000</v>
      </c>
      <c r="K8" s="112">
        <f>+K9+K15</f>
        <v>19704000</v>
      </c>
      <c r="L8" s="112">
        <f>+L9+L15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124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6.2" customHeight="1" thickBot="1" x14ac:dyDescent="0.4">
      <c r="A10" s="121"/>
      <c r="B10" s="96"/>
      <c r="C10" s="114">
        <v>63414</v>
      </c>
      <c r="D10" s="115" t="s">
        <v>130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136</v>
      </c>
      <c r="E11" s="120"/>
      <c r="F11" s="120">
        <v>500000</v>
      </c>
      <c r="G11" s="123">
        <f t="shared" si="0"/>
        <v>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187</v>
      </c>
      <c r="E12" s="116"/>
      <c r="F12" s="116">
        <v>0</v>
      </c>
      <c r="G12" s="106">
        <f t="shared" si="0"/>
        <v>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152</v>
      </c>
      <c r="E13" s="116"/>
      <c r="F13" s="116">
        <v>0</v>
      </c>
      <c r="G13" s="106">
        <f t="shared" si="0"/>
        <v>0</v>
      </c>
      <c r="H13" s="116"/>
      <c r="I13" s="116"/>
      <c r="J13" s="120">
        <v>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154</v>
      </c>
      <c r="E14" s="124"/>
      <c r="F14" s="120">
        <v>0</v>
      </c>
      <c r="G14" s="106">
        <f t="shared" si="0"/>
        <v>0</v>
      </c>
      <c r="H14" s="124"/>
      <c r="I14" s="124"/>
      <c r="J14" s="120"/>
      <c r="K14" s="120"/>
      <c r="L14" s="120"/>
      <c r="M14" s="84"/>
    </row>
    <row r="15" spans="1:13" s="43" customFormat="1" ht="16.2" customHeight="1" thickBot="1" x14ac:dyDescent="0.35">
      <c r="A15" s="113"/>
      <c r="B15" s="86"/>
      <c r="C15" s="114">
        <v>636</v>
      </c>
      <c r="D15" s="115" t="s">
        <v>118</v>
      </c>
      <c r="E15" s="116"/>
      <c r="F15" s="116">
        <v>15361000</v>
      </c>
      <c r="G15" s="123">
        <f t="shared" si="0"/>
        <v>0</v>
      </c>
      <c r="H15" s="116"/>
      <c r="I15" s="116"/>
      <c r="J15" s="120">
        <v>15361000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159</v>
      </c>
      <c r="E16" s="116"/>
      <c r="F16" s="116">
        <v>0</v>
      </c>
      <c r="G16" s="123">
        <f t="shared" si="0"/>
        <v>0</v>
      </c>
      <c r="H16" s="116"/>
      <c r="I16" s="116"/>
      <c r="J16" s="120">
        <v>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160</v>
      </c>
      <c r="E17" s="116"/>
      <c r="F17" s="116">
        <v>600000</v>
      </c>
      <c r="G17" s="123">
        <f t="shared" si="0"/>
        <v>0</v>
      </c>
      <c r="H17" s="116"/>
      <c r="I17" s="116"/>
      <c r="J17" s="120">
        <v>600000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163</v>
      </c>
      <c r="E18" s="116"/>
      <c r="F18" s="116">
        <v>500000</v>
      </c>
      <c r="G18" s="123">
        <f t="shared" ref="G18:G31" si="1">J18-F18</f>
        <v>0</v>
      </c>
      <c r="H18" s="116"/>
      <c r="I18" s="116"/>
      <c r="J18" s="120">
        <v>500000</v>
      </c>
      <c r="K18" s="120"/>
      <c r="L18" s="120"/>
      <c r="M18" s="84"/>
    </row>
    <row r="19" spans="1:14" s="43" customFormat="1" ht="16.2" customHeight="1" thickBot="1" x14ac:dyDescent="0.4">
      <c r="A19" s="113"/>
      <c r="B19" s="86"/>
      <c r="C19" s="114">
        <v>636</v>
      </c>
      <c r="D19" s="115" t="s">
        <v>166</v>
      </c>
      <c r="E19" s="116"/>
      <c r="F19" s="117">
        <v>0</v>
      </c>
      <c r="G19" s="123">
        <f t="shared" si="1"/>
        <v>0</v>
      </c>
      <c r="H19" s="116"/>
      <c r="I19" s="116"/>
      <c r="J19" s="120">
        <v>0</v>
      </c>
      <c r="K19" s="120"/>
      <c r="L19" s="120"/>
      <c r="M19" s="84"/>
    </row>
    <row r="20" spans="1:14" s="43" customFormat="1" ht="16.2" customHeight="1" thickBot="1" x14ac:dyDescent="0.35">
      <c r="A20" s="113"/>
      <c r="B20" s="86"/>
      <c r="C20" s="114">
        <v>638</v>
      </c>
      <c r="D20" s="115" t="s">
        <v>184</v>
      </c>
      <c r="E20" s="116"/>
      <c r="F20" s="116">
        <v>0</v>
      </c>
      <c r="G20" s="123">
        <f t="shared" si="1"/>
        <v>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639</v>
      </c>
      <c r="D21" s="115" t="s">
        <v>185</v>
      </c>
      <c r="E21" s="116"/>
      <c r="F21" s="116">
        <v>0</v>
      </c>
      <c r="G21" s="123">
        <f t="shared" si="1"/>
        <v>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125">
        <v>64</v>
      </c>
      <c r="C22" s="126"/>
      <c r="D22" s="127" t="s">
        <v>27</v>
      </c>
      <c r="E22" s="111">
        <f t="shared" ref="E22:J22" si="2">+E23+E24</f>
        <v>0</v>
      </c>
      <c r="F22" s="111">
        <f t="shared" si="2"/>
        <v>3100</v>
      </c>
      <c r="G22" s="106">
        <f t="shared" si="1"/>
        <v>0</v>
      </c>
      <c r="H22" s="111">
        <f t="shared" si="2"/>
        <v>0</v>
      </c>
      <c r="I22" s="111">
        <f t="shared" si="2"/>
        <v>0</v>
      </c>
      <c r="J22" s="112">
        <f t="shared" si="2"/>
        <v>3100</v>
      </c>
      <c r="K22" s="112"/>
      <c r="L22" s="112"/>
      <c r="M22" s="84" t="e">
        <f>L22/K22*100</f>
        <v>#DIV/0!</v>
      </c>
    </row>
    <row r="23" spans="1:14" s="43" customFormat="1" ht="16.2" customHeight="1" thickBot="1" x14ac:dyDescent="0.35">
      <c r="A23" s="113"/>
      <c r="B23" s="128"/>
      <c r="C23" s="114">
        <v>641</v>
      </c>
      <c r="D23" s="115" t="s">
        <v>16</v>
      </c>
      <c r="E23" s="120"/>
      <c r="F23" s="120">
        <v>3100</v>
      </c>
      <c r="G23" s="123">
        <f t="shared" si="1"/>
        <v>0</v>
      </c>
      <c r="H23" s="116"/>
      <c r="I23" s="116"/>
      <c r="J23" s="120">
        <v>3100</v>
      </c>
      <c r="K23" s="120"/>
      <c r="L23" s="120"/>
      <c r="M23" s="84"/>
    </row>
    <row r="24" spans="1:14" s="43" customFormat="1" ht="16.2" customHeight="1" thickBot="1" x14ac:dyDescent="0.35">
      <c r="A24" s="113"/>
      <c r="B24" s="128"/>
      <c r="C24" s="114">
        <v>6414</v>
      </c>
      <c r="D24" s="115" t="s">
        <v>186</v>
      </c>
      <c r="E24" s="116"/>
      <c r="F24" s="120">
        <v>0</v>
      </c>
      <c r="G24" s="123">
        <f t="shared" si="1"/>
        <v>0</v>
      </c>
      <c r="H24" s="116"/>
      <c r="I24" s="116"/>
      <c r="J24" s="120">
        <v>0</v>
      </c>
      <c r="K24" s="120"/>
      <c r="L24" s="129"/>
      <c r="M24" s="84"/>
    </row>
    <row r="25" spans="1:14" s="43" customFormat="1" ht="16.2" customHeight="1" thickBot="1" x14ac:dyDescent="0.35">
      <c r="A25" s="113"/>
      <c r="B25" s="108">
        <v>65</v>
      </c>
      <c r="C25" s="126"/>
      <c r="D25" s="110" t="s">
        <v>28</v>
      </c>
      <c r="E25" s="112">
        <f t="shared" ref="E25:I25" si="3">+E26</f>
        <v>0</v>
      </c>
      <c r="F25" s="112">
        <f t="shared" si="3"/>
        <v>11200000</v>
      </c>
      <c r="G25" s="106">
        <f t="shared" si="1"/>
        <v>0</v>
      </c>
      <c r="H25" s="111">
        <f t="shared" si="3"/>
        <v>0</v>
      </c>
      <c r="I25" s="111">
        <f t="shared" si="3"/>
        <v>0</v>
      </c>
      <c r="J25" s="112">
        <f>J26</f>
        <v>11200000</v>
      </c>
      <c r="K25" s="112">
        <v>11200000</v>
      </c>
      <c r="L25" s="112">
        <v>11200000</v>
      </c>
      <c r="M25" s="84">
        <f>L25/K25*100</f>
        <v>100</v>
      </c>
    </row>
    <row r="26" spans="1:14" s="43" customFormat="1" ht="16.2" customHeight="1" thickBot="1" x14ac:dyDescent="0.35">
      <c r="A26" s="113"/>
      <c r="B26" s="128"/>
      <c r="C26" s="114">
        <v>652</v>
      </c>
      <c r="D26" s="130" t="s">
        <v>17</v>
      </c>
      <c r="E26" s="120"/>
      <c r="F26" s="120">
        <v>11200000</v>
      </c>
      <c r="G26" s="123">
        <f t="shared" si="1"/>
        <v>0</v>
      </c>
      <c r="H26" s="116"/>
      <c r="I26" s="116"/>
      <c r="J26" s="120">
        <v>11200000</v>
      </c>
      <c r="K26" s="120"/>
      <c r="L26" s="120"/>
      <c r="M26" s="84"/>
    </row>
    <row r="27" spans="1:14" s="43" customFormat="1" ht="16.2" customHeight="1" thickBot="1" x14ac:dyDescent="0.35">
      <c r="A27" s="113"/>
      <c r="B27" s="108">
        <v>66</v>
      </c>
      <c r="C27" s="126"/>
      <c r="D27" s="131" t="s">
        <v>60</v>
      </c>
      <c r="E27" s="112">
        <f t="shared" ref="E27:I27" si="4">+E28+E29</f>
        <v>0</v>
      </c>
      <c r="F27" s="112">
        <f t="shared" si="4"/>
        <v>2400000</v>
      </c>
      <c r="G27" s="106">
        <f t="shared" si="1"/>
        <v>0</v>
      </c>
      <c r="H27" s="111">
        <f t="shared" si="4"/>
        <v>0</v>
      </c>
      <c r="I27" s="111">
        <f t="shared" si="4"/>
        <v>0</v>
      </c>
      <c r="J27" s="112">
        <f>+J28+J29</f>
        <v>2400000</v>
      </c>
      <c r="K27" s="112">
        <v>1900000</v>
      </c>
      <c r="L27" s="112">
        <v>1900000</v>
      </c>
      <c r="M27" s="84">
        <f>L27/K27*100</f>
        <v>100</v>
      </c>
    </row>
    <row r="28" spans="1:14" s="43" customFormat="1" ht="16.2" customHeight="1" thickBot="1" x14ac:dyDescent="0.35">
      <c r="A28" s="113"/>
      <c r="B28" s="128"/>
      <c r="C28" s="132">
        <v>661</v>
      </c>
      <c r="D28" s="115" t="s">
        <v>29</v>
      </c>
      <c r="E28" s="116"/>
      <c r="F28" s="120">
        <v>1500000</v>
      </c>
      <c r="G28" s="123">
        <f t="shared" si="1"/>
        <v>0</v>
      </c>
      <c r="H28" s="120"/>
      <c r="I28" s="120"/>
      <c r="J28" s="120">
        <v>1500000</v>
      </c>
      <c r="K28" s="120"/>
      <c r="L28" s="120"/>
      <c r="M28" s="84"/>
      <c r="N28" s="75"/>
    </row>
    <row r="29" spans="1:14" s="43" customFormat="1" ht="16.2" customHeight="1" thickBot="1" x14ac:dyDescent="0.35">
      <c r="A29" s="113"/>
      <c r="B29" s="128"/>
      <c r="C29" s="132">
        <v>663</v>
      </c>
      <c r="D29" s="115" t="s">
        <v>18</v>
      </c>
      <c r="E29" s="116"/>
      <c r="F29" s="120">
        <v>900000</v>
      </c>
      <c r="G29" s="123">
        <f t="shared" si="1"/>
        <v>0</v>
      </c>
      <c r="H29" s="116"/>
      <c r="I29" s="116"/>
      <c r="J29" s="120">
        <v>900000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08">
        <v>67</v>
      </c>
      <c r="C30" s="126"/>
      <c r="D30" s="110" t="s">
        <v>30</v>
      </c>
      <c r="E30" s="111">
        <f>+E37</f>
        <v>0</v>
      </c>
      <c r="F30" s="111">
        <f>F31+F32+F33+F34+F35+F36</f>
        <v>102933900</v>
      </c>
      <c r="G30" s="106">
        <f t="shared" si="1"/>
        <v>-145000</v>
      </c>
      <c r="H30" s="111">
        <f>+H37</f>
        <v>0</v>
      </c>
      <c r="I30" s="111">
        <f>+I37</f>
        <v>0</v>
      </c>
      <c r="J30" s="111">
        <f>J31+J32+J33+J34+J35+J36</f>
        <v>102788900</v>
      </c>
      <c r="K30" s="111">
        <v>105000000</v>
      </c>
      <c r="L30" s="111">
        <v>105000000</v>
      </c>
      <c r="M30" s="84">
        <f>L30/K30*100</f>
        <v>100</v>
      </c>
      <c r="N30" s="75"/>
    </row>
    <row r="31" spans="1:14" s="43" customFormat="1" ht="16.2" customHeight="1" thickBot="1" x14ac:dyDescent="0.4">
      <c r="A31" s="113"/>
      <c r="B31" s="133"/>
      <c r="C31" s="114">
        <v>671</v>
      </c>
      <c r="D31" s="130" t="s">
        <v>188</v>
      </c>
      <c r="E31" s="111"/>
      <c r="F31" s="116">
        <v>0</v>
      </c>
      <c r="G31" s="123">
        <f t="shared" si="1"/>
        <v>0</v>
      </c>
      <c r="H31" s="111"/>
      <c r="I31" s="111"/>
      <c r="J31" s="116">
        <v>0</v>
      </c>
      <c r="K31" s="134"/>
      <c r="L31" s="135"/>
      <c r="M31" s="84"/>
      <c r="N31" s="75"/>
    </row>
    <row r="32" spans="1:14" s="43" customFormat="1" ht="15.75" customHeight="1" thickBot="1" x14ac:dyDescent="0.4">
      <c r="A32" s="113"/>
      <c r="B32" s="133"/>
      <c r="C32" s="114">
        <v>671</v>
      </c>
      <c r="D32" s="136" t="s">
        <v>189</v>
      </c>
      <c r="E32" s="111"/>
      <c r="F32" s="116">
        <v>0</v>
      </c>
      <c r="G32" s="123">
        <f t="shared" ref="G32:G35" si="5">J32-F32</f>
        <v>0</v>
      </c>
      <c r="H32" s="111"/>
      <c r="I32" s="111"/>
      <c r="J32" s="116"/>
      <c r="K32" s="134"/>
      <c r="L32" s="135"/>
      <c r="M32" s="84"/>
      <c r="N32" s="75"/>
    </row>
    <row r="33" spans="1:14" s="43" customFormat="1" ht="16.2" customHeight="1" thickBot="1" x14ac:dyDescent="0.4">
      <c r="A33" s="113"/>
      <c r="B33" s="128"/>
      <c r="C33" s="114">
        <v>671</v>
      </c>
      <c r="D33" s="130" t="s">
        <v>151</v>
      </c>
      <c r="E33" s="116"/>
      <c r="F33" s="120">
        <v>3280978</v>
      </c>
      <c r="G33" s="123">
        <f t="shared" si="5"/>
        <v>-145000</v>
      </c>
      <c r="H33" s="117"/>
      <c r="I33" s="117"/>
      <c r="J33" s="120">
        <v>3135978</v>
      </c>
      <c r="K33" s="119"/>
      <c r="L33" s="119"/>
      <c r="M33" s="84"/>
      <c r="N33" s="75"/>
    </row>
    <row r="34" spans="1:14" s="43" customFormat="1" ht="18.75" customHeight="1" thickBot="1" x14ac:dyDescent="0.4">
      <c r="A34" s="113"/>
      <c r="B34" s="128"/>
      <c r="C34" s="114">
        <v>671</v>
      </c>
      <c r="D34" s="137" t="s">
        <v>164</v>
      </c>
      <c r="E34" s="116"/>
      <c r="F34" s="119">
        <v>0</v>
      </c>
      <c r="G34" s="236">
        <f t="shared" si="5"/>
        <v>0</v>
      </c>
      <c r="H34" s="117"/>
      <c r="I34" s="117"/>
      <c r="J34" s="119">
        <v>0</v>
      </c>
      <c r="K34" s="119"/>
      <c r="L34" s="119"/>
      <c r="M34" s="84"/>
      <c r="N34" s="75"/>
    </row>
    <row r="35" spans="1:14" s="43" customFormat="1" ht="18.75" customHeight="1" thickBot="1" x14ac:dyDescent="0.4">
      <c r="A35" s="113"/>
      <c r="B35" s="128"/>
      <c r="C35" s="114">
        <v>671</v>
      </c>
      <c r="D35" s="136" t="s">
        <v>191</v>
      </c>
      <c r="E35" s="116"/>
      <c r="F35" s="120"/>
      <c r="G35" s="236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6.2" customHeight="1" thickBot="1" x14ac:dyDescent="0.35">
      <c r="A36" s="113"/>
      <c r="B36" s="108">
        <v>67</v>
      </c>
      <c r="C36" s="114"/>
      <c r="D36" s="110" t="s">
        <v>89</v>
      </c>
      <c r="E36" s="116"/>
      <c r="F36" s="111">
        <f>F37+F38</f>
        <v>99652922</v>
      </c>
      <c r="G36" s="106">
        <f>SUM(G37:G38)</f>
        <v>0</v>
      </c>
      <c r="H36" s="116"/>
      <c r="I36" s="116"/>
      <c r="J36" s="112">
        <f>+J37+J38</f>
        <v>99652922</v>
      </c>
      <c r="K36" s="112"/>
      <c r="L36" s="112"/>
      <c r="M36" s="84"/>
      <c r="N36" s="75"/>
    </row>
    <row r="37" spans="1:14" s="43" customFormat="1" ht="16.2" customHeight="1" thickBot="1" x14ac:dyDescent="0.35">
      <c r="A37" s="138"/>
      <c r="B37" s="139"/>
      <c r="C37" s="140">
        <v>673</v>
      </c>
      <c r="D37" s="141" t="s">
        <v>88</v>
      </c>
      <c r="E37" s="116"/>
      <c r="F37" s="120">
        <v>96812000</v>
      </c>
      <c r="G37" s="123">
        <f>J37-F37</f>
        <v>0</v>
      </c>
      <c r="H37" s="116"/>
      <c r="I37" s="116"/>
      <c r="J37" s="120">
        <v>96812000</v>
      </c>
      <c r="K37" s="120"/>
      <c r="L37" s="120"/>
      <c r="M37" s="84"/>
      <c r="N37" s="76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190</v>
      </c>
      <c r="E38" s="116"/>
      <c r="F38" s="116">
        <v>2840922</v>
      </c>
      <c r="G38" s="123">
        <f>J38-F38</f>
        <v>0</v>
      </c>
      <c r="H38" s="116"/>
      <c r="I38" s="116"/>
      <c r="J38" s="120">
        <v>2840922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42">
        <v>68</v>
      </c>
      <c r="C39" s="140"/>
      <c r="D39" s="131" t="s">
        <v>52</v>
      </c>
      <c r="E39" s="111">
        <f t="shared" ref="E39:J39" si="6">E40</f>
        <v>0</v>
      </c>
      <c r="F39" s="111">
        <f t="shared" si="6"/>
        <v>344000</v>
      </c>
      <c r="G39" s="106">
        <f t="shared" ref="G39:G44" si="7">J39-F39</f>
        <v>0</v>
      </c>
      <c r="H39" s="111">
        <f t="shared" si="6"/>
        <v>0</v>
      </c>
      <c r="I39" s="111">
        <f t="shared" si="6"/>
        <v>0</v>
      </c>
      <c r="J39" s="112">
        <f t="shared" si="6"/>
        <v>344000</v>
      </c>
      <c r="K39" s="112"/>
      <c r="L39" s="112"/>
      <c r="M39" s="84" t="e">
        <f>L39/K39*100</f>
        <v>#DIV/0!</v>
      </c>
      <c r="N39" s="76"/>
    </row>
    <row r="40" spans="1:14" s="43" customFormat="1" ht="16.2" customHeight="1" thickBot="1" x14ac:dyDescent="0.35">
      <c r="A40" s="138"/>
      <c r="B40" s="139"/>
      <c r="C40" s="140">
        <v>683</v>
      </c>
      <c r="D40" s="141" t="s">
        <v>53</v>
      </c>
      <c r="E40" s="116"/>
      <c r="F40" s="120">
        <v>344000</v>
      </c>
      <c r="G40" s="123">
        <f t="shared" si="7"/>
        <v>0</v>
      </c>
      <c r="H40" s="116"/>
      <c r="I40" s="116">
        <v>0</v>
      </c>
      <c r="J40" s="120">
        <v>344000</v>
      </c>
      <c r="K40" s="120"/>
      <c r="L40" s="120"/>
      <c r="M40" s="84" t="e">
        <f>L40/K40*100</f>
        <v>#DIV/0!</v>
      </c>
      <c r="N40" s="76"/>
    </row>
    <row r="41" spans="1:14" s="43" customFormat="1" ht="16.2" customHeight="1" thickBot="1" x14ac:dyDescent="0.35">
      <c r="A41" s="143">
        <v>7</v>
      </c>
      <c r="B41" s="108"/>
      <c r="C41" s="144"/>
      <c r="D41" s="131" t="s">
        <v>31</v>
      </c>
      <c r="E41" s="111">
        <f>+E42</f>
        <v>0</v>
      </c>
      <c r="F41" s="111">
        <f>F42</f>
        <v>26000</v>
      </c>
      <c r="G41" s="106">
        <f t="shared" si="7"/>
        <v>0</v>
      </c>
      <c r="H41" s="111">
        <f>+H42</f>
        <v>0</v>
      </c>
      <c r="I41" s="111">
        <f>+I42</f>
        <v>0</v>
      </c>
      <c r="J41" s="112">
        <f>J42</f>
        <v>26000</v>
      </c>
      <c r="K41" s="112">
        <f t="shared" ref="K41:L41" si="8">K42</f>
        <v>243000</v>
      </c>
      <c r="L41" s="112">
        <f t="shared" si="8"/>
        <v>250000</v>
      </c>
      <c r="M41" s="84"/>
    </row>
    <row r="42" spans="1:14" s="43" customFormat="1" ht="16.2" customHeight="1" thickBot="1" x14ac:dyDescent="0.35">
      <c r="A42" s="143"/>
      <c r="B42" s="108">
        <v>72</v>
      </c>
      <c r="C42" s="144"/>
      <c r="D42" s="131" t="s">
        <v>32</v>
      </c>
      <c r="E42" s="111">
        <f>E43</f>
        <v>0</v>
      </c>
      <c r="F42" s="111">
        <f>F43+F44</f>
        <v>26000</v>
      </c>
      <c r="G42" s="106">
        <f t="shared" si="7"/>
        <v>0</v>
      </c>
      <c r="H42" s="111">
        <f>H43</f>
        <v>0</v>
      </c>
      <c r="I42" s="111">
        <f>I43</f>
        <v>0</v>
      </c>
      <c r="J42" s="112">
        <f>J43+J44</f>
        <v>26000</v>
      </c>
      <c r="K42" s="112">
        <v>243000</v>
      </c>
      <c r="L42" s="112">
        <v>250000</v>
      </c>
      <c r="M42" s="84">
        <f>L42/K42*100</f>
        <v>102.88065843621399</v>
      </c>
    </row>
    <row r="43" spans="1:14" s="43" customFormat="1" ht="16.2" customHeight="1" thickBot="1" x14ac:dyDescent="0.35">
      <c r="A43" s="145"/>
      <c r="B43" s="146"/>
      <c r="C43" s="147">
        <v>721</v>
      </c>
      <c r="D43" s="148" t="s">
        <v>32</v>
      </c>
      <c r="E43" s="149"/>
      <c r="F43" s="150">
        <v>26000</v>
      </c>
      <c r="G43" s="123">
        <f t="shared" si="7"/>
        <v>0</v>
      </c>
      <c r="H43" s="149"/>
      <c r="I43" s="149"/>
      <c r="J43" s="150">
        <v>26000</v>
      </c>
      <c r="K43" s="150"/>
      <c r="L43" s="150"/>
      <c r="M43" s="84" t="e">
        <f>L43/K43*100</f>
        <v>#DIV/0!</v>
      </c>
    </row>
    <row r="44" spans="1:14" s="43" customFormat="1" ht="16.2" customHeight="1" thickBot="1" x14ac:dyDescent="0.35">
      <c r="A44" s="145"/>
      <c r="B44" s="146"/>
      <c r="C44" s="147">
        <v>723</v>
      </c>
      <c r="D44" s="148" t="s">
        <v>120</v>
      </c>
      <c r="E44" s="149"/>
      <c r="F44" s="150">
        <v>0</v>
      </c>
      <c r="G44" s="123">
        <f t="shared" si="7"/>
        <v>0</v>
      </c>
      <c r="H44" s="149"/>
      <c r="I44" s="149"/>
      <c r="J44" s="150">
        <v>0</v>
      </c>
      <c r="K44" s="150"/>
      <c r="L44" s="150"/>
      <c r="M44" s="84"/>
    </row>
    <row r="45" spans="1:14" s="43" customFormat="1" ht="16.2" customHeight="1" thickBot="1" x14ac:dyDescent="0.35">
      <c r="A45" s="145"/>
      <c r="B45" s="146"/>
      <c r="C45" s="151">
        <v>8</v>
      </c>
      <c r="D45" s="152" t="s">
        <v>110</v>
      </c>
      <c r="E45" s="149"/>
      <c r="F45" s="153">
        <f>SUM(F46:F47)</f>
        <v>0</v>
      </c>
      <c r="G45" s="106">
        <f>J45-F45</f>
        <v>0</v>
      </c>
      <c r="H45" s="149"/>
      <c r="I45" s="149"/>
      <c r="J45" s="153">
        <f>SUM(J46:J47)</f>
        <v>0</v>
      </c>
      <c r="K45" s="153"/>
      <c r="L45" s="153"/>
      <c r="M45" s="84"/>
    </row>
    <row r="46" spans="1:14" s="43" customFormat="1" ht="16.2" customHeight="1" thickBot="1" x14ac:dyDescent="0.35">
      <c r="A46" s="154"/>
      <c r="B46" s="154"/>
      <c r="C46" s="155">
        <v>844</v>
      </c>
      <c r="D46" s="156" t="s">
        <v>170</v>
      </c>
      <c r="E46" s="157"/>
      <c r="F46" s="158">
        <v>0</v>
      </c>
      <c r="G46" s="159">
        <f>J46-F46</f>
        <v>0</v>
      </c>
      <c r="H46" s="157"/>
      <c r="I46" s="157"/>
      <c r="J46" s="158">
        <v>0</v>
      </c>
      <c r="K46" s="158"/>
      <c r="L46" s="158"/>
      <c r="M46" s="84"/>
    </row>
    <row r="47" spans="1:14" s="43" customFormat="1" ht="16.2" customHeight="1" thickBot="1" x14ac:dyDescent="0.35">
      <c r="A47" s="154"/>
      <c r="B47" s="154"/>
      <c r="C47" s="155">
        <v>845</v>
      </c>
      <c r="D47" s="156" t="s">
        <v>111</v>
      </c>
      <c r="E47" s="157"/>
      <c r="F47" s="158">
        <v>0</v>
      </c>
      <c r="G47" s="160">
        <f>J47-F47</f>
        <v>0</v>
      </c>
      <c r="H47" s="157"/>
      <c r="I47" s="157"/>
      <c r="J47" s="158"/>
      <c r="K47" s="158"/>
      <c r="L47" s="158"/>
      <c r="M47" s="84"/>
    </row>
    <row r="48" spans="1:14" s="43" customFormat="1" ht="23.25" customHeight="1" thickBot="1" x14ac:dyDescent="0.4">
      <c r="A48" s="161" t="s">
        <v>33</v>
      </c>
      <c r="B48" s="465" t="s">
        <v>90</v>
      </c>
      <c r="C48" s="466"/>
      <c r="D48" s="466"/>
      <c r="E48" s="162">
        <f>E7+E41+E45</f>
        <v>0</v>
      </c>
      <c r="F48" s="163">
        <f>F7+F41+F45</f>
        <v>133868000</v>
      </c>
      <c r="G48" s="164">
        <f>J48-F48</f>
        <v>-145000</v>
      </c>
      <c r="H48" s="163">
        <f>H7+H42</f>
        <v>0</v>
      </c>
      <c r="I48" s="163">
        <f>I7+I42</f>
        <v>0</v>
      </c>
      <c r="J48" s="164">
        <f>J7+J41+J45</f>
        <v>133723000</v>
      </c>
      <c r="K48" s="165">
        <f>K7+K41+K45</f>
        <v>138047000</v>
      </c>
      <c r="L48" s="165">
        <f>L7+L41+L45</f>
        <v>138330000</v>
      </c>
      <c r="M48" s="87">
        <f>L48/K48*100</f>
        <v>100.20500264402703</v>
      </c>
    </row>
    <row r="49" spans="1:14" s="43" customFormat="1" ht="27" customHeight="1" x14ac:dyDescent="0.3">
      <c r="A49" s="91"/>
      <c r="B49" s="92"/>
      <c r="C49" s="93"/>
      <c r="D49" s="93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1"/>
      <c r="B51" s="92"/>
      <c r="C51" s="93"/>
      <c r="D51" s="472" t="s">
        <v>122</v>
      </c>
      <c r="E51" s="472"/>
      <c r="F51" s="472"/>
      <c r="G51" s="472"/>
      <c r="H51" s="472"/>
      <c r="I51" s="472"/>
      <c r="J51" s="472"/>
      <c r="K51" s="460" t="s">
        <v>126</v>
      </c>
      <c r="L51" s="460"/>
      <c r="M51" s="87"/>
    </row>
    <row r="52" spans="1:14" s="43" customFormat="1" ht="18.75" customHeight="1" thickBot="1" x14ac:dyDescent="0.4">
      <c r="A52" s="100"/>
      <c r="B52" s="474" t="s">
        <v>204</v>
      </c>
      <c r="C52" s="474"/>
      <c r="D52" s="474"/>
      <c r="E52" s="474"/>
      <c r="F52" s="474"/>
      <c r="G52" s="474"/>
      <c r="H52" s="166"/>
      <c r="I52" s="166"/>
      <c r="J52" s="166"/>
      <c r="K52" s="167"/>
      <c r="L52" s="168"/>
      <c r="M52" s="87"/>
    </row>
    <row r="53" spans="1:14" s="95" customFormat="1" ht="16.2" customHeight="1" thickBot="1" x14ac:dyDescent="0.35">
      <c r="A53" s="239">
        <v>3</v>
      </c>
      <c r="B53" s="240"/>
      <c r="C53" s="241"/>
      <c r="D53" s="242" t="s">
        <v>34</v>
      </c>
      <c r="E53" s="243">
        <f t="shared" ref="E53:I53" si="9">+E54+E58+E64+E69</f>
        <v>0</v>
      </c>
      <c r="F53" s="243">
        <f>+F54+F58+F64+F66+F69+F71</f>
        <v>115415000</v>
      </c>
      <c r="G53" s="243">
        <f t="shared" ref="G53:G71" si="10">J53-F53</f>
        <v>0</v>
      </c>
      <c r="H53" s="243">
        <f t="shared" si="9"/>
        <v>0</v>
      </c>
      <c r="I53" s="243">
        <f t="shared" si="9"/>
        <v>0</v>
      </c>
      <c r="J53" s="244">
        <f>+J54+J58+J64+J66+J69+J71</f>
        <v>115415000</v>
      </c>
      <c r="K53" s="244">
        <f>+K54+K58+K64+K66+K69+K71</f>
        <v>119494000</v>
      </c>
      <c r="L53" s="244">
        <f>+L54+L58+L64+L66+L69+L71</f>
        <v>119774000</v>
      </c>
      <c r="M53" s="94">
        <f>L53/K53*100</f>
        <v>100.23432138852159</v>
      </c>
    </row>
    <row r="54" spans="1:14" s="252" customFormat="1" ht="16.2" customHeight="1" x14ac:dyDescent="0.3">
      <c r="A54" s="245"/>
      <c r="B54" s="246">
        <v>31</v>
      </c>
      <c r="C54" s="247"/>
      <c r="D54" s="248" t="s">
        <v>3</v>
      </c>
      <c r="E54" s="249">
        <f t="shared" ref="E54:J54" si="11">+E55+E56+E57</f>
        <v>0</v>
      </c>
      <c r="F54" s="249">
        <f t="shared" si="11"/>
        <v>79960000</v>
      </c>
      <c r="G54" s="249">
        <f t="shared" si="10"/>
        <v>0</v>
      </c>
      <c r="H54" s="249">
        <f t="shared" si="11"/>
        <v>0</v>
      </c>
      <c r="I54" s="249">
        <f t="shared" si="11"/>
        <v>0</v>
      </c>
      <c r="J54" s="250">
        <f t="shared" si="11"/>
        <v>79960000</v>
      </c>
      <c r="K54" s="250">
        <v>82800000</v>
      </c>
      <c r="L54" s="250">
        <v>83200000</v>
      </c>
      <c r="M54" s="251">
        <f>L54/K54*100</f>
        <v>100.48309178743962</v>
      </c>
    </row>
    <row r="55" spans="1:14" s="43" customFormat="1" ht="15.75" customHeight="1" x14ac:dyDescent="0.3">
      <c r="A55" s="113"/>
      <c r="B55" s="171"/>
      <c r="C55" s="140">
        <v>311</v>
      </c>
      <c r="D55" s="172" t="s">
        <v>35</v>
      </c>
      <c r="E55" s="173"/>
      <c r="F55" s="174">
        <v>68200000</v>
      </c>
      <c r="G55" s="175">
        <f t="shared" si="10"/>
        <v>0</v>
      </c>
      <c r="H55" s="173"/>
      <c r="I55" s="173"/>
      <c r="J55" s="174">
        <v>68200000</v>
      </c>
      <c r="K55" s="174"/>
      <c r="L55" s="174"/>
      <c r="M55" s="84"/>
    </row>
    <row r="56" spans="1:14" s="43" customFormat="1" ht="16.2" customHeight="1" x14ac:dyDescent="0.3">
      <c r="A56" s="113"/>
      <c r="B56" s="171"/>
      <c r="C56" s="140">
        <v>312</v>
      </c>
      <c r="D56" s="172" t="s">
        <v>36</v>
      </c>
      <c r="E56" s="173"/>
      <c r="F56" s="174">
        <v>2187000</v>
      </c>
      <c r="G56" s="175">
        <f t="shared" si="10"/>
        <v>0</v>
      </c>
      <c r="H56" s="173"/>
      <c r="I56" s="173"/>
      <c r="J56" s="174">
        <v>2187000</v>
      </c>
      <c r="K56" s="174"/>
      <c r="L56" s="174"/>
      <c r="M56" s="84"/>
    </row>
    <row r="57" spans="1:14" s="43" customFormat="1" ht="16.2" customHeight="1" x14ac:dyDescent="0.3">
      <c r="A57" s="113"/>
      <c r="B57" s="171"/>
      <c r="C57" s="140">
        <v>313</v>
      </c>
      <c r="D57" s="172" t="s">
        <v>4</v>
      </c>
      <c r="E57" s="173"/>
      <c r="F57" s="174">
        <v>9573000</v>
      </c>
      <c r="G57" s="175">
        <f t="shared" si="10"/>
        <v>0</v>
      </c>
      <c r="H57" s="173"/>
      <c r="I57" s="173"/>
      <c r="J57" s="174">
        <v>9573000</v>
      </c>
      <c r="K57" s="174"/>
      <c r="L57" s="174"/>
      <c r="M57" s="84"/>
    </row>
    <row r="58" spans="1:14" s="43" customFormat="1" ht="14.25" customHeight="1" x14ac:dyDescent="0.3">
      <c r="A58" s="113"/>
      <c r="B58" s="176">
        <v>32</v>
      </c>
      <c r="C58" s="101"/>
      <c r="D58" s="177" t="s">
        <v>5</v>
      </c>
      <c r="E58" s="178">
        <f t="shared" ref="E58:I58" si="12">+E59+E60+E61+E63</f>
        <v>0</v>
      </c>
      <c r="F58" s="178">
        <f>+F59+F60+F61+F62+F63</f>
        <v>34565000</v>
      </c>
      <c r="G58" s="169">
        <f t="shared" si="10"/>
        <v>0</v>
      </c>
      <c r="H58" s="178">
        <f t="shared" si="12"/>
        <v>0</v>
      </c>
      <c r="I58" s="178">
        <f t="shared" si="12"/>
        <v>0</v>
      </c>
      <c r="J58" s="179">
        <f>+J59+J60+J61+J62+J63</f>
        <v>34565000</v>
      </c>
      <c r="K58" s="179">
        <v>35775000</v>
      </c>
      <c r="L58" s="179">
        <v>35804000</v>
      </c>
      <c r="M58" s="84">
        <f>L58/K58*100</f>
        <v>100.08106219426973</v>
      </c>
    </row>
    <row r="59" spans="1:14" s="43" customFormat="1" ht="16.2" customHeight="1" x14ac:dyDescent="0.3">
      <c r="A59" s="113"/>
      <c r="B59" s="171"/>
      <c r="C59" s="140">
        <v>321</v>
      </c>
      <c r="D59" s="172" t="s">
        <v>6</v>
      </c>
      <c r="E59" s="173"/>
      <c r="F59" s="180">
        <v>2035000</v>
      </c>
      <c r="G59" s="175">
        <f t="shared" si="10"/>
        <v>0</v>
      </c>
      <c r="H59" s="173"/>
      <c r="I59" s="173"/>
      <c r="J59" s="180">
        <v>2035000</v>
      </c>
      <c r="K59" s="174"/>
      <c r="L59" s="174"/>
      <c r="M59" s="84"/>
    </row>
    <row r="60" spans="1:14" s="43" customFormat="1" ht="16.2" customHeight="1" x14ac:dyDescent="0.3">
      <c r="A60" s="113"/>
      <c r="B60" s="171"/>
      <c r="C60" s="140">
        <v>322</v>
      </c>
      <c r="D60" s="172" t="s">
        <v>7</v>
      </c>
      <c r="E60" s="173"/>
      <c r="F60" s="180">
        <v>24200000</v>
      </c>
      <c r="G60" s="175">
        <f t="shared" si="10"/>
        <v>0</v>
      </c>
      <c r="H60" s="173"/>
      <c r="I60" s="173"/>
      <c r="J60" s="180">
        <v>24200000</v>
      </c>
      <c r="K60" s="174"/>
      <c r="L60" s="174"/>
      <c r="M60" s="84"/>
    </row>
    <row r="61" spans="1:14" s="43" customFormat="1" ht="16.2" customHeight="1" x14ac:dyDescent="0.3">
      <c r="A61" s="113"/>
      <c r="B61" s="171"/>
      <c r="C61" s="140">
        <v>323</v>
      </c>
      <c r="D61" s="172" t="s">
        <v>8</v>
      </c>
      <c r="E61" s="173"/>
      <c r="F61" s="180">
        <v>7186000</v>
      </c>
      <c r="G61" s="175">
        <f t="shared" si="10"/>
        <v>0</v>
      </c>
      <c r="H61" s="173"/>
      <c r="I61" s="173"/>
      <c r="J61" s="180">
        <v>7186000</v>
      </c>
      <c r="K61" s="174"/>
      <c r="L61" s="174"/>
      <c r="M61" s="84"/>
    </row>
    <row r="62" spans="1:14" s="43" customFormat="1" ht="16.2" customHeight="1" x14ac:dyDescent="0.3">
      <c r="A62" s="113"/>
      <c r="B62" s="171"/>
      <c r="C62" s="140">
        <v>324</v>
      </c>
      <c r="D62" s="172" t="s">
        <v>106</v>
      </c>
      <c r="E62" s="173"/>
      <c r="F62" s="180">
        <v>44000</v>
      </c>
      <c r="G62" s="175">
        <f t="shared" si="10"/>
        <v>0</v>
      </c>
      <c r="H62" s="173"/>
      <c r="I62" s="173"/>
      <c r="J62" s="180">
        <v>44000</v>
      </c>
      <c r="K62" s="174"/>
      <c r="L62" s="174"/>
      <c r="M62" s="84"/>
    </row>
    <row r="63" spans="1:14" s="43" customFormat="1" ht="16.2" customHeight="1" x14ac:dyDescent="0.3">
      <c r="A63" s="113"/>
      <c r="B63" s="171"/>
      <c r="C63" s="140">
        <v>329</v>
      </c>
      <c r="D63" s="172" t="s">
        <v>9</v>
      </c>
      <c r="E63" s="173"/>
      <c r="F63" s="259">
        <v>1100000</v>
      </c>
      <c r="G63" s="260">
        <f t="shared" si="10"/>
        <v>0</v>
      </c>
      <c r="H63" s="261"/>
      <c r="I63" s="261"/>
      <c r="J63" s="259">
        <v>1100000</v>
      </c>
      <c r="K63" s="174"/>
      <c r="L63" s="174"/>
      <c r="M63" s="84"/>
    </row>
    <row r="64" spans="1:14" s="43" customFormat="1" ht="12" customHeight="1" x14ac:dyDescent="0.3">
      <c r="A64" s="181"/>
      <c r="B64" s="176">
        <v>34</v>
      </c>
      <c r="C64" s="101"/>
      <c r="D64" s="177" t="s">
        <v>10</v>
      </c>
      <c r="E64" s="179">
        <f t="shared" ref="E64:J64" si="13">+E65</f>
        <v>0</v>
      </c>
      <c r="F64" s="258">
        <f>+F65</f>
        <v>888000</v>
      </c>
      <c r="G64" s="263">
        <f t="shared" si="10"/>
        <v>0</v>
      </c>
      <c r="H64" s="262">
        <f t="shared" si="13"/>
        <v>0</v>
      </c>
      <c r="I64" s="262">
        <f t="shared" si="13"/>
        <v>0</v>
      </c>
      <c r="J64" s="258">
        <f t="shared" si="13"/>
        <v>888000</v>
      </c>
      <c r="K64" s="258">
        <v>919000</v>
      </c>
      <c r="L64" s="179">
        <v>770000</v>
      </c>
      <c r="M64" s="84">
        <f>L64/K64*100</f>
        <v>83.786724700761695</v>
      </c>
      <c r="N64" s="75"/>
    </row>
    <row r="65" spans="1:15" s="43" customFormat="1" ht="16.2" customHeight="1" x14ac:dyDescent="0.3">
      <c r="A65" s="113"/>
      <c r="B65" s="171"/>
      <c r="C65" s="140">
        <v>343</v>
      </c>
      <c r="D65" s="172" t="s">
        <v>11</v>
      </c>
      <c r="E65" s="173"/>
      <c r="F65" s="180">
        <v>888000</v>
      </c>
      <c r="G65" s="175">
        <f t="shared" si="10"/>
        <v>0</v>
      </c>
      <c r="H65" s="173"/>
      <c r="I65" s="173"/>
      <c r="J65" s="180">
        <v>888000</v>
      </c>
      <c r="K65" s="174"/>
      <c r="L65" s="174"/>
      <c r="M65" s="84"/>
      <c r="N65" s="75"/>
    </row>
    <row r="66" spans="1:15" s="43" customFormat="1" ht="12.75" customHeight="1" x14ac:dyDescent="0.3">
      <c r="A66" s="113"/>
      <c r="B66" s="176">
        <v>36</v>
      </c>
      <c r="C66" s="182"/>
      <c r="D66" s="177" t="s">
        <v>132</v>
      </c>
      <c r="E66" s="173"/>
      <c r="F66" s="170">
        <f>SUM(F67+F68)</f>
        <v>0</v>
      </c>
      <c r="G66" s="170">
        <f>SUM(G67+G68)</f>
        <v>0</v>
      </c>
      <c r="H66" s="173"/>
      <c r="I66" s="173"/>
      <c r="J66" s="170">
        <f>SUM(J67+J68)</f>
        <v>0</v>
      </c>
      <c r="K66" s="179"/>
      <c r="L66" s="179"/>
      <c r="M66" s="84"/>
      <c r="N66" s="75"/>
    </row>
    <row r="67" spans="1:15" s="43" customFormat="1" ht="14.25" customHeight="1" x14ac:dyDescent="0.3">
      <c r="A67" s="113"/>
      <c r="B67" s="171"/>
      <c r="C67" s="182">
        <v>366</v>
      </c>
      <c r="D67" s="196" t="s">
        <v>133</v>
      </c>
      <c r="E67" s="173"/>
      <c r="F67" s="180">
        <v>0</v>
      </c>
      <c r="G67" s="175">
        <f>J67-F67</f>
        <v>0</v>
      </c>
      <c r="H67" s="173"/>
      <c r="I67" s="173"/>
      <c r="J67" s="180">
        <v>0</v>
      </c>
      <c r="K67" s="174"/>
      <c r="L67" s="174"/>
      <c r="M67" s="84"/>
      <c r="N67" s="75"/>
    </row>
    <row r="68" spans="1:15" s="43" customFormat="1" ht="16.5" customHeight="1" x14ac:dyDescent="0.3">
      <c r="A68" s="113"/>
      <c r="B68" s="171"/>
      <c r="C68" s="182">
        <v>368</v>
      </c>
      <c r="D68" s="196" t="s">
        <v>134</v>
      </c>
      <c r="E68" s="173"/>
      <c r="F68" s="180"/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5" s="43" customFormat="1" ht="16.2" customHeight="1" x14ac:dyDescent="0.3">
      <c r="A69" s="181"/>
      <c r="B69" s="176">
        <v>37</v>
      </c>
      <c r="C69" s="101"/>
      <c r="D69" s="177" t="s">
        <v>37</v>
      </c>
      <c r="E69" s="178">
        <f t="shared" ref="E69:L69" si="14">+E70</f>
        <v>0</v>
      </c>
      <c r="F69" s="178">
        <f t="shared" si="14"/>
        <v>0</v>
      </c>
      <c r="G69" s="169">
        <f t="shared" si="10"/>
        <v>0</v>
      </c>
      <c r="H69" s="178">
        <f t="shared" si="14"/>
        <v>0</v>
      </c>
      <c r="I69" s="178">
        <f t="shared" si="14"/>
        <v>0</v>
      </c>
      <c r="J69" s="179">
        <f t="shared" si="14"/>
        <v>0</v>
      </c>
      <c r="K69" s="179">
        <f t="shared" si="14"/>
        <v>0</v>
      </c>
      <c r="L69" s="179">
        <f t="shared" si="14"/>
        <v>0</v>
      </c>
      <c r="M69" s="84"/>
      <c r="N69" s="75"/>
    </row>
    <row r="70" spans="1:15" s="43" customFormat="1" ht="16.5" customHeight="1" x14ac:dyDescent="0.3">
      <c r="A70" s="113"/>
      <c r="B70" s="171"/>
      <c r="C70" s="189">
        <v>372</v>
      </c>
      <c r="D70" s="196" t="s">
        <v>55</v>
      </c>
      <c r="E70" s="173">
        <v>0</v>
      </c>
      <c r="F70" s="175"/>
      <c r="G70" s="169">
        <f t="shared" si="10"/>
        <v>0</v>
      </c>
      <c r="H70" s="173"/>
      <c r="I70" s="173"/>
      <c r="J70" s="180"/>
      <c r="K70" s="174"/>
      <c r="L70" s="174"/>
      <c r="M70" s="84"/>
      <c r="N70" s="75"/>
    </row>
    <row r="71" spans="1:15" s="43" customFormat="1" ht="18.75" customHeight="1" x14ac:dyDescent="0.3">
      <c r="A71" s="113"/>
      <c r="B71" s="171">
        <v>38</v>
      </c>
      <c r="C71" s="189">
        <v>381</v>
      </c>
      <c r="D71" s="196" t="s">
        <v>117</v>
      </c>
      <c r="E71" s="173"/>
      <c r="F71" s="169">
        <v>2000</v>
      </c>
      <c r="G71" s="169">
        <f t="shared" si="10"/>
        <v>0</v>
      </c>
      <c r="H71" s="173"/>
      <c r="I71" s="173"/>
      <c r="J71" s="170">
        <v>2000</v>
      </c>
      <c r="K71" s="179"/>
      <c r="L71" s="179"/>
      <c r="M71" s="84"/>
      <c r="N71" s="75"/>
    </row>
    <row r="72" spans="1:15" s="43" customFormat="1" ht="12.75" customHeight="1" x14ac:dyDescent="0.3">
      <c r="A72" s="183">
        <v>4</v>
      </c>
      <c r="B72" s="184"/>
      <c r="C72" s="102"/>
      <c r="D72" s="238" t="s">
        <v>19</v>
      </c>
      <c r="E72" s="178">
        <f>+E73+E81</f>
        <v>-221032057</v>
      </c>
      <c r="F72" s="178">
        <f>F73+F81</f>
        <v>3092000</v>
      </c>
      <c r="G72" s="169">
        <f t="shared" ref="G72:G77" si="15">J72-F72</f>
        <v>-701018.25999999978</v>
      </c>
      <c r="H72" s="178">
        <f>+H73+H81</f>
        <v>0</v>
      </c>
      <c r="I72" s="178">
        <f>+I73+I81</f>
        <v>0</v>
      </c>
      <c r="J72" s="178">
        <f>J73+J81</f>
        <v>2390981.7400000002</v>
      </c>
      <c r="K72" s="178">
        <f>K73+K81</f>
        <v>3192000</v>
      </c>
      <c r="L72" s="178">
        <f>L73+L81</f>
        <v>3195000</v>
      </c>
      <c r="M72" s="84">
        <f>L72/K72*100</f>
        <v>100.09398496240603</v>
      </c>
      <c r="N72" s="75"/>
    </row>
    <row r="73" spans="1:15" s="43" customFormat="1" ht="15" customHeight="1" x14ac:dyDescent="0.3">
      <c r="A73" s="183"/>
      <c r="B73" s="185">
        <v>42</v>
      </c>
      <c r="C73" s="102"/>
      <c r="D73" s="238" t="s">
        <v>38</v>
      </c>
      <c r="E73" s="178">
        <f>+E74+E76+E79+E80</f>
        <v>-221032057</v>
      </c>
      <c r="F73" s="178">
        <f>+F74+F75+F76+F77+F78+F79+F80</f>
        <v>2729000</v>
      </c>
      <c r="G73" s="169">
        <f t="shared" si="15"/>
        <v>-405000</v>
      </c>
      <c r="H73" s="178">
        <f>+H74+H76+H79+H80</f>
        <v>0</v>
      </c>
      <c r="I73" s="178">
        <f>+I74+I76+I79+I80+I78</f>
        <v>0</v>
      </c>
      <c r="J73" s="179">
        <f>+J74+J75+J76+J77+J78+J79+J80</f>
        <v>2324000</v>
      </c>
      <c r="K73" s="179">
        <v>3192000</v>
      </c>
      <c r="L73" s="179">
        <v>3195000</v>
      </c>
      <c r="M73" s="84">
        <f>L73/K73*100</f>
        <v>100.09398496240603</v>
      </c>
      <c r="N73" s="75"/>
    </row>
    <row r="74" spans="1:15" s="43" customFormat="1" ht="12" customHeight="1" x14ac:dyDescent="0.3">
      <c r="A74" s="183"/>
      <c r="B74" s="185"/>
      <c r="C74" s="186">
        <v>411</v>
      </c>
      <c r="D74" s="187" t="s">
        <v>50</v>
      </c>
      <c r="E74" s="173">
        <v>0</v>
      </c>
      <c r="F74" s="175">
        <v>0</v>
      </c>
      <c r="G74" s="175">
        <f t="shared" si="15"/>
        <v>0</v>
      </c>
      <c r="H74" s="173"/>
      <c r="I74" s="173"/>
      <c r="J74" s="180">
        <v>0</v>
      </c>
      <c r="K74" s="174"/>
      <c r="L74" s="174"/>
      <c r="M74" s="84"/>
      <c r="N74" s="75"/>
    </row>
    <row r="75" spans="1:15" s="43" customFormat="1" ht="12.75" customHeight="1" x14ac:dyDescent="0.3">
      <c r="A75" s="183"/>
      <c r="B75" s="185"/>
      <c r="C75" s="186">
        <v>421</v>
      </c>
      <c r="D75" s="187" t="s">
        <v>109</v>
      </c>
      <c r="E75" s="173"/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5" s="43" customFormat="1" ht="16.2" customHeight="1" x14ac:dyDescent="0.3">
      <c r="A76" s="188"/>
      <c r="B76" s="184"/>
      <c r="C76" s="189">
        <v>422</v>
      </c>
      <c r="D76" s="172" t="s">
        <v>182</v>
      </c>
      <c r="E76" s="190"/>
      <c r="F76" s="180">
        <v>2517978</v>
      </c>
      <c r="G76" s="180">
        <f t="shared" si="15"/>
        <v>-405000</v>
      </c>
      <c r="H76" s="190"/>
      <c r="I76" s="190"/>
      <c r="J76" s="180">
        <v>2112978</v>
      </c>
      <c r="K76" s="174"/>
      <c r="L76" s="174"/>
      <c r="M76" s="84"/>
      <c r="N76" s="75"/>
    </row>
    <row r="77" spans="1:15" s="43" customFormat="1" ht="15" customHeight="1" x14ac:dyDescent="0.3">
      <c r="A77" s="188"/>
      <c r="B77" s="184"/>
      <c r="C77" s="189">
        <v>422</v>
      </c>
      <c r="D77" s="191" t="s">
        <v>183</v>
      </c>
      <c r="E77" s="173"/>
      <c r="F77" s="175">
        <v>211022</v>
      </c>
      <c r="G77" s="257">
        <f t="shared" si="15"/>
        <v>0</v>
      </c>
      <c r="H77" s="173"/>
      <c r="I77" s="173"/>
      <c r="J77" s="180">
        <v>211022</v>
      </c>
      <c r="K77" s="174"/>
      <c r="L77" s="174"/>
      <c r="M77" s="84"/>
      <c r="N77" s="75"/>
    </row>
    <row r="78" spans="1:15" s="43" customFormat="1" ht="16.5" customHeight="1" x14ac:dyDescent="0.3">
      <c r="A78" s="188"/>
      <c r="B78" s="184"/>
      <c r="C78" s="189">
        <v>423</v>
      </c>
      <c r="D78" s="191" t="s">
        <v>135</v>
      </c>
      <c r="E78" s="173">
        <v>0</v>
      </c>
      <c r="F78" s="175">
        <v>0</v>
      </c>
      <c r="G78" s="175">
        <f t="shared" ref="G78:G93" si="16">J78-F78</f>
        <v>0</v>
      </c>
      <c r="H78" s="173"/>
      <c r="I78" s="173"/>
      <c r="J78" s="180">
        <v>0</v>
      </c>
      <c r="K78" s="174"/>
      <c r="L78" s="174"/>
      <c r="M78" s="84"/>
      <c r="N78" s="75"/>
    </row>
    <row r="79" spans="1:15" s="43" customFormat="1" ht="15" customHeight="1" x14ac:dyDescent="0.3">
      <c r="A79" s="188"/>
      <c r="B79" s="184"/>
      <c r="C79" s="189">
        <v>424</v>
      </c>
      <c r="D79" s="191" t="s">
        <v>20</v>
      </c>
      <c r="E79" s="173">
        <f>F92-339539057</f>
        <v>-221032057</v>
      </c>
      <c r="F79" s="175"/>
      <c r="G79" s="175">
        <f t="shared" si="16"/>
        <v>0</v>
      </c>
      <c r="H79" s="173"/>
      <c r="I79" s="173"/>
      <c r="J79" s="180"/>
      <c r="K79" s="174"/>
      <c r="L79" s="174"/>
      <c r="M79" s="84"/>
    </row>
    <row r="80" spans="1:15" s="43" customFormat="1" ht="14.25" customHeight="1" x14ac:dyDescent="0.3">
      <c r="A80" s="188"/>
      <c r="B80" s="184"/>
      <c r="C80" s="189">
        <v>426</v>
      </c>
      <c r="D80" s="172" t="s">
        <v>54</v>
      </c>
      <c r="E80" s="173"/>
      <c r="F80" s="175">
        <v>0</v>
      </c>
      <c r="G80" s="175">
        <f t="shared" si="16"/>
        <v>0</v>
      </c>
      <c r="H80" s="173"/>
      <c r="I80" s="173"/>
      <c r="J80" s="180">
        <v>0</v>
      </c>
      <c r="K80" s="174"/>
      <c r="L80" s="174"/>
      <c r="M80" s="84"/>
      <c r="O80" s="77"/>
    </row>
    <row r="81" spans="1:13" s="43" customFormat="1" ht="12.75" customHeight="1" x14ac:dyDescent="0.3">
      <c r="A81" s="188"/>
      <c r="B81" s="185">
        <v>45</v>
      </c>
      <c r="C81" s="192"/>
      <c r="D81" s="237" t="s">
        <v>39</v>
      </c>
      <c r="E81" s="178">
        <f>+E82+E91</f>
        <v>0</v>
      </c>
      <c r="F81" s="178">
        <f>F82+F83+F84+F85+F86+F87+F88</f>
        <v>363000</v>
      </c>
      <c r="G81" s="169">
        <f t="shared" si="16"/>
        <v>-296018.26</v>
      </c>
      <c r="H81" s="178">
        <f>+H82+H91</f>
        <v>0</v>
      </c>
      <c r="I81" s="178">
        <f>+I82+I91</f>
        <v>0</v>
      </c>
      <c r="J81" s="178">
        <f>+J82+J83+J84+J85+J86+J87+J88</f>
        <v>66981.740000000005</v>
      </c>
      <c r="K81" s="179"/>
      <c r="L81" s="179"/>
      <c r="M81" s="84" t="e">
        <f>L81/K81*100</f>
        <v>#DIV/0!</v>
      </c>
    </row>
    <row r="82" spans="1:13" s="43" customFormat="1" ht="16.2" customHeight="1" x14ac:dyDescent="0.3">
      <c r="A82" s="188"/>
      <c r="B82" s="184"/>
      <c r="C82" s="189">
        <v>451</v>
      </c>
      <c r="D82" s="172" t="s">
        <v>149</v>
      </c>
      <c r="E82" s="173"/>
      <c r="F82" s="175">
        <v>0</v>
      </c>
      <c r="G82" s="175">
        <f t="shared" si="16"/>
        <v>0</v>
      </c>
      <c r="H82" s="173"/>
      <c r="I82" s="173"/>
      <c r="J82" s="180"/>
      <c r="K82" s="174"/>
      <c r="L82" s="174"/>
      <c r="M82" s="84"/>
    </row>
    <row r="83" spans="1:13" s="43" customFormat="1" ht="16.2" customHeight="1" x14ac:dyDescent="0.3">
      <c r="A83" s="193"/>
      <c r="B83" s="194"/>
      <c r="C83" s="195">
        <v>451</v>
      </c>
      <c r="D83" s="196" t="s">
        <v>168</v>
      </c>
      <c r="E83" s="197"/>
      <c r="F83" s="180">
        <v>0</v>
      </c>
      <c r="G83" s="180">
        <f t="shared" si="16"/>
        <v>0</v>
      </c>
      <c r="H83" s="197"/>
      <c r="I83" s="197"/>
      <c r="J83" s="180"/>
      <c r="K83" s="198"/>
      <c r="L83" s="198"/>
      <c r="M83" s="84"/>
    </row>
    <row r="84" spans="1:13" s="43" customFormat="1" ht="16.2" customHeight="1" x14ac:dyDescent="0.3">
      <c r="A84" s="193"/>
      <c r="B84" s="194"/>
      <c r="C84" s="195">
        <v>451</v>
      </c>
      <c r="D84" s="199" t="s">
        <v>144</v>
      </c>
      <c r="E84" s="197"/>
      <c r="F84" s="175">
        <v>0</v>
      </c>
      <c r="G84" s="175">
        <f t="shared" si="16"/>
        <v>0</v>
      </c>
      <c r="H84" s="197"/>
      <c r="I84" s="197"/>
      <c r="J84" s="180">
        <v>0</v>
      </c>
      <c r="K84" s="198"/>
      <c r="L84" s="198"/>
      <c r="M84" s="84"/>
    </row>
    <row r="85" spans="1:13" s="43" customFormat="1" ht="16.2" customHeight="1" x14ac:dyDescent="0.3">
      <c r="A85" s="193"/>
      <c r="B85" s="194"/>
      <c r="C85" s="195">
        <v>451</v>
      </c>
      <c r="D85" s="199" t="s">
        <v>180</v>
      </c>
      <c r="E85" s="197"/>
      <c r="F85" s="175">
        <v>0</v>
      </c>
      <c r="G85" s="175">
        <f t="shared" si="16"/>
        <v>0</v>
      </c>
      <c r="H85" s="197"/>
      <c r="I85" s="197"/>
      <c r="J85" s="180"/>
      <c r="K85" s="198"/>
      <c r="L85" s="198"/>
      <c r="M85" s="84"/>
    </row>
    <row r="86" spans="1:13" s="43" customFormat="1" ht="27" customHeight="1" x14ac:dyDescent="0.3">
      <c r="A86" s="193"/>
      <c r="B86" s="194"/>
      <c r="C86" s="195">
        <v>451</v>
      </c>
      <c r="D86" s="200" t="s">
        <v>181</v>
      </c>
      <c r="E86" s="197"/>
      <c r="F86" s="180">
        <v>0</v>
      </c>
      <c r="G86" s="180">
        <f>J86-F86</f>
        <v>0</v>
      </c>
      <c r="H86" s="197"/>
      <c r="I86" s="197"/>
      <c r="J86" s="180"/>
      <c r="K86" s="198"/>
      <c r="L86" s="198"/>
      <c r="M86" s="84"/>
    </row>
    <row r="87" spans="1:13" s="43" customFormat="1" ht="21" customHeight="1" x14ac:dyDescent="0.3">
      <c r="A87" s="193"/>
      <c r="B87" s="194"/>
      <c r="C87" s="195">
        <v>451</v>
      </c>
      <c r="D87" s="201" t="s">
        <v>165</v>
      </c>
      <c r="E87" s="197"/>
      <c r="F87" s="180">
        <v>0</v>
      </c>
      <c r="G87" s="202">
        <f>J87-F87</f>
        <v>0</v>
      </c>
      <c r="H87" s="198"/>
      <c r="I87" s="198"/>
      <c r="J87" s="180"/>
      <c r="K87" s="198"/>
      <c r="L87" s="198"/>
      <c r="M87" s="84"/>
    </row>
    <row r="88" spans="1:13" s="43" customFormat="1" ht="16.2" customHeight="1" x14ac:dyDescent="0.3">
      <c r="A88" s="193"/>
      <c r="B88" s="194"/>
      <c r="C88" s="195">
        <v>452</v>
      </c>
      <c r="D88" s="199" t="s">
        <v>169</v>
      </c>
      <c r="E88" s="197"/>
      <c r="F88" s="175">
        <v>363000</v>
      </c>
      <c r="G88" s="180">
        <f t="shared" si="16"/>
        <v>-296018.26</v>
      </c>
      <c r="H88" s="197"/>
      <c r="I88" s="197"/>
      <c r="J88" s="180">
        <v>66981.740000000005</v>
      </c>
      <c r="K88" s="198"/>
      <c r="L88" s="198"/>
      <c r="M88" s="84"/>
    </row>
    <row r="89" spans="1:13" s="43" customFormat="1" ht="12.75" customHeight="1" x14ac:dyDescent="0.3">
      <c r="A89" s="193"/>
      <c r="B89" s="203">
        <v>54</v>
      </c>
      <c r="C89" s="204"/>
      <c r="D89" s="253" t="s">
        <v>51</v>
      </c>
      <c r="E89" s="254">
        <v>0</v>
      </c>
      <c r="F89" s="229">
        <f>+F90+F91</f>
        <v>0</v>
      </c>
      <c r="G89" s="249">
        <f t="shared" si="16"/>
        <v>556018</v>
      </c>
      <c r="H89" s="254">
        <v>0</v>
      </c>
      <c r="I89" s="254">
        <f>I91</f>
        <v>0</v>
      </c>
      <c r="J89" s="229">
        <f>J90+J91</f>
        <v>556018</v>
      </c>
      <c r="K89" s="255"/>
      <c r="L89" s="255"/>
      <c r="M89" s="84" t="e">
        <f>L89/K89*100</f>
        <v>#DIV/0!</v>
      </c>
    </row>
    <row r="90" spans="1:13" s="43" customFormat="1" ht="13.5" customHeight="1" thickBot="1" x14ac:dyDescent="0.35">
      <c r="A90" s="193"/>
      <c r="B90" s="203"/>
      <c r="C90" s="206">
        <v>54432</v>
      </c>
      <c r="D90" s="207" t="s">
        <v>206</v>
      </c>
      <c r="E90" s="197">
        <v>0</v>
      </c>
      <c r="F90" s="208"/>
      <c r="G90" s="249">
        <f t="shared" si="16"/>
        <v>556018</v>
      </c>
      <c r="H90" s="205"/>
      <c r="I90" s="205"/>
      <c r="J90" s="208">
        <v>556018</v>
      </c>
      <c r="K90" s="210"/>
      <c r="L90" s="210"/>
      <c r="M90" s="84"/>
    </row>
    <row r="91" spans="1:13" s="43" customFormat="1" ht="18" customHeight="1" thickBot="1" x14ac:dyDescent="0.35">
      <c r="A91" s="193"/>
      <c r="B91" s="194"/>
      <c r="C91" s="206">
        <v>545</v>
      </c>
      <c r="D91" s="207" t="s">
        <v>107</v>
      </c>
      <c r="E91" s="197">
        <v>0</v>
      </c>
      <c r="F91" s="208">
        <v>0</v>
      </c>
      <c r="G91" s="175">
        <f t="shared" si="16"/>
        <v>0</v>
      </c>
      <c r="H91" s="197"/>
      <c r="I91" s="197"/>
      <c r="J91" s="211">
        <v>0</v>
      </c>
      <c r="K91" s="198"/>
      <c r="L91" s="198"/>
      <c r="M91" s="84"/>
    </row>
    <row r="92" spans="1:13" s="43" customFormat="1" ht="13.5" customHeight="1" thickBot="1" x14ac:dyDescent="0.35">
      <c r="A92" s="212" t="s">
        <v>40</v>
      </c>
      <c r="B92" s="212"/>
      <c r="C92" s="213"/>
      <c r="D92" s="256"/>
      <c r="E92" s="214">
        <f>E53+E72</f>
        <v>-221032057</v>
      </c>
      <c r="F92" s="214">
        <f>F53+F72</f>
        <v>118507000</v>
      </c>
      <c r="G92" s="169">
        <f t="shared" si="16"/>
        <v>-701018.26000000536</v>
      </c>
      <c r="H92" s="214">
        <f>H53+H72</f>
        <v>0</v>
      </c>
      <c r="I92" s="214">
        <f>I53+I72</f>
        <v>0</v>
      </c>
      <c r="J92" s="214">
        <f>J53+J72</f>
        <v>117805981.73999999</v>
      </c>
      <c r="K92" s="214">
        <f>K53+K72</f>
        <v>122686000</v>
      </c>
      <c r="L92" s="214">
        <f>L53+L72</f>
        <v>122969000</v>
      </c>
      <c r="M92" s="84">
        <f>L92/K92*100</f>
        <v>100.23067016611513</v>
      </c>
    </row>
    <row r="93" spans="1:13" s="43" customFormat="1" ht="12.75" customHeight="1" x14ac:dyDescent="0.3">
      <c r="A93" s="215" t="s">
        <v>61</v>
      </c>
      <c r="B93" s="215"/>
      <c r="C93" s="216"/>
      <c r="D93" s="217"/>
      <c r="E93" s="218">
        <f>E54+E73</f>
        <v>-221032057</v>
      </c>
      <c r="F93" s="218">
        <f>F53+F72+F89</f>
        <v>118507000</v>
      </c>
      <c r="G93" s="209">
        <f t="shared" si="16"/>
        <v>-145000.26000000536</v>
      </c>
      <c r="H93" s="218">
        <f>H54+H73</f>
        <v>0</v>
      </c>
      <c r="I93" s="218">
        <f>I54+I73</f>
        <v>0</v>
      </c>
      <c r="J93" s="218">
        <f>J53+J72+J89</f>
        <v>118361999.73999999</v>
      </c>
      <c r="K93" s="218">
        <f>K53+K72+K89</f>
        <v>122686000</v>
      </c>
      <c r="L93" s="218">
        <f>L53+L72+L89</f>
        <v>122969000</v>
      </c>
      <c r="M93" s="84">
        <f>L93/K93*100</f>
        <v>100.23067016611513</v>
      </c>
    </row>
    <row r="94" spans="1:13" s="43" customFormat="1" ht="17.25" customHeight="1" x14ac:dyDescent="0.25">
      <c r="A94" s="219"/>
      <c r="B94" s="219"/>
      <c r="C94" s="220">
        <v>922</v>
      </c>
      <c r="D94" s="221" t="s">
        <v>127</v>
      </c>
      <c r="E94" s="222"/>
      <c r="F94" s="223">
        <v>15361000</v>
      </c>
      <c r="G94" s="178"/>
      <c r="H94" s="178"/>
      <c r="I94" s="178"/>
      <c r="J94" s="224">
        <v>15361000</v>
      </c>
      <c r="K94" s="224">
        <v>15361000</v>
      </c>
      <c r="L94" s="224">
        <v>15361000</v>
      </c>
    </row>
    <row r="95" spans="1:13" s="43" customFormat="1" ht="15.75" customHeight="1" x14ac:dyDescent="0.25">
      <c r="A95" s="219"/>
      <c r="B95" s="219"/>
      <c r="C95" s="220"/>
      <c r="D95" s="225" t="s">
        <v>129</v>
      </c>
      <c r="E95" s="226"/>
      <c r="F95" s="227">
        <f>F93+F94</f>
        <v>133868000</v>
      </c>
      <c r="G95" s="228">
        <f>J95-F95</f>
        <v>-145000.26000000536</v>
      </c>
      <c r="H95" s="229"/>
      <c r="I95" s="229"/>
      <c r="J95" s="230">
        <f>SUM(J93:J94)</f>
        <v>133722999.73999999</v>
      </c>
      <c r="K95" s="231">
        <f t="shared" ref="K95:L95" si="17">SUM(K93:K94)</f>
        <v>138047000</v>
      </c>
      <c r="L95" s="231">
        <f t="shared" si="17"/>
        <v>138330000</v>
      </c>
    </row>
    <row r="96" spans="1:13" s="43" customFormat="1" ht="27.75" customHeight="1" x14ac:dyDescent="0.3">
      <c r="A96" s="79"/>
      <c r="B96" s="81"/>
      <c r="C96" s="81"/>
      <c r="D96" s="232" t="s">
        <v>199</v>
      </c>
      <c r="E96" s="233"/>
      <c r="F96" s="233"/>
      <c r="G96" s="81"/>
      <c r="H96" s="234"/>
      <c r="I96" s="234"/>
      <c r="J96" s="461" t="s">
        <v>192</v>
      </c>
      <c r="K96" s="462"/>
      <c r="L96" s="462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0" zoomScaleNormal="70" zoomScaleSheetLayoutView="80" workbookViewId="0">
      <selection activeCell="D26" sqref="D26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499" t="s">
        <v>123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</row>
    <row r="3" spans="1:11" s="1" customFormat="1" ht="21" x14ac:dyDescent="0.4">
      <c r="A3" s="499" t="s">
        <v>203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64" t="s">
        <v>2</v>
      </c>
      <c r="B6" s="505" t="s">
        <v>143</v>
      </c>
      <c r="C6" s="506"/>
      <c r="D6" s="506"/>
      <c r="E6" s="506"/>
      <c r="F6" s="506"/>
      <c r="G6" s="506"/>
      <c r="H6" s="506"/>
      <c r="I6" s="506"/>
      <c r="J6" s="506"/>
      <c r="K6" s="507"/>
    </row>
    <row r="7" spans="1:11" s="1" customFormat="1" ht="24.75" customHeight="1" x14ac:dyDescent="0.25">
      <c r="A7" s="265" t="s">
        <v>195</v>
      </c>
      <c r="B7" s="508" t="s">
        <v>41</v>
      </c>
      <c r="C7" s="509"/>
      <c r="D7" s="510"/>
      <c r="E7" s="490" t="s">
        <v>45</v>
      </c>
      <c r="F7" s="490" t="s">
        <v>83</v>
      </c>
      <c r="G7" s="490" t="s">
        <v>42</v>
      </c>
      <c r="H7" s="490" t="s">
        <v>47</v>
      </c>
      <c r="I7" s="490" t="s">
        <v>46</v>
      </c>
      <c r="J7" s="493" t="s">
        <v>44</v>
      </c>
      <c r="K7" s="493" t="s">
        <v>113</v>
      </c>
    </row>
    <row r="8" spans="1:11" s="1" customFormat="1" ht="24" customHeight="1" x14ac:dyDescent="0.25">
      <c r="A8" s="500" t="s">
        <v>196</v>
      </c>
      <c r="B8" s="502" t="s">
        <v>41</v>
      </c>
      <c r="C8" s="504" t="s">
        <v>48</v>
      </c>
      <c r="D8" s="504" t="s">
        <v>49</v>
      </c>
      <c r="E8" s="490"/>
      <c r="F8" s="490"/>
      <c r="G8" s="490"/>
      <c r="H8" s="490"/>
      <c r="I8" s="490"/>
      <c r="J8" s="493"/>
      <c r="K8" s="493"/>
    </row>
    <row r="9" spans="1:11" s="1" customFormat="1" ht="61.5" customHeight="1" thickBot="1" x14ac:dyDescent="0.3">
      <c r="A9" s="501"/>
      <c r="B9" s="503"/>
      <c r="C9" s="491"/>
      <c r="D9" s="491"/>
      <c r="E9" s="492"/>
      <c r="F9" s="491"/>
      <c r="G9" s="491"/>
      <c r="H9" s="491"/>
      <c r="I9" s="491"/>
      <c r="J9" s="494"/>
      <c r="K9" s="494"/>
    </row>
    <row r="10" spans="1:11" s="1" customFormat="1" ht="28.5" customHeight="1" x14ac:dyDescent="0.25">
      <c r="A10" s="266" t="s">
        <v>92</v>
      </c>
      <c r="B10" s="284"/>
      <c r="C10" s="285"/>
      <c r="D10" s="286"/>
      <c r="E10" s="286"/>
      <c r="F10" s="286"/>
      <c r="G10" s="286"/>
      <c r="H10" s="286"/>
      <c r="I10" s="286"/>
      <c r="J10" s="287"/>
      <c r="K10" s="288"/>
    </row>
    <row r="11" spans="1:11" s="1" customFormat="1" ht="28.5" customHeight="1" x14ac:dyDescent="0.25">
      <c r="A11" s="267" t="s">
        <v>138</v>
      </c>
      <c r="B11" s="289"/>
      <c r="C11" s="290">
        <v>500000</v>
      </c>
      <c r="D11" s="291"/>
      <c r="E11" s="291"/>
      <c r="F11" s="291"/>
      <c r="G11" s="291"/>
      <c r="H11" s="291"/>
      <c r="I11" s="291"/>
      <c r="J11" s="292"/>
      <c r="K11" s="293"/>
    </row>
    <row r="12" spans="1:11" s="1" customFormat="1" ht="36" customHeight="1" x14ac:dyDescent="0.25">
      <c r="A12" s="267" t="s">
        <v>145</v>
      </c>
      <c r="B12" s="289"/>
      <c r="C12" s="290">
        <v>15361000</v>
      </c>
      <c r="D12" s="291"/>
      <c r="E12" s="291"/>
      <c r="F12" s="291"/>
      <c r="G12" s="291"/>
      <c r="H12" s="291"/>
      <c r="I12" s="291"/>
      <c r="J12" s="292"/>
      <c r="K12" s="293"/>
    </row>
    <row r="13" spans="1:11" s="1" customFormat="1" ht="48" customHeight="1" x14ac:dyDescent="0.25">
      <c r="A13" s="267" t="s">
        <v>153</v>
      </c>
      <c r="B13" s="289"/>
      <c r="C13" s="290"/>
      <c r="D13" s="291"/>
      <c r="E13" s="291"/>
      <c r="F13" s="291"/>
      <c r="G13" s="291"/>
      <c r="H13" s="291"/>
      <c r="I13" s="291"/>
      <c r="J13" s="292"/>
      <c r="K13" s="293"/>
    </row>
    <row r="14" spans="1:11" s="1" customFormat="1" ht="48" customHeight="1" x14ac:dyDescent="0.25">
      <c r="A14" s="267" t="s">
        <v>155</v>
      </c>
      <c r="B14" s="289"/>
      <c r="C14" s="290"/>
      <c r="D14" s="291"/>
      <c r="E14" s="291"/>
      <c r="F14" s="291"/>
      <c r="G14" s="291"/>
      <c r="H14" s="291"/>
      <c r="I14" s="291"/>
      <c r="J14" s="292"/>
      <c r="K14" s="293"/>
    </row>
    <row r="15" spans="1:11" s="1" customFormat="1" ht="36" customHeight="1" x14ac:dyDescent="0.25">
      <c r="A15" s="267" t="s">
        <v>137</v>
      </c>
      <c r="B15" s="289">
        <v>500000</v>
      </c>
      <c r="C15" s="290"/>
      <c r="D15" s="291"/>
      <c r="E15" s="291"/>
      <c r="F15" s="291"/>
      <c r="G15" s="291"/>
      <c r="H15" s="291"/>
      <c r="I15" s="291"/>
      <c r="J15" s="292"/>
      <c r="K15" s="293"/>
    </row>
    <row r="16" spans="1:11" s="1" customFormat="1" ht="36" customHeight="1" x14ac:dyDescent="0.25">
      <c r="A16" s="267" t="s">
        <v>161</v>
      </c>
      <c r="B16" s="289"/>
      <c r="C16" s="290"/>
      <c r="D16" s="291"/>
      <c r="E16" s="291"/>
      <c r="F16" s="291"/>
      <c r="G16" s="291"/>
      <c r="H16" s="291"/>
      <c r="I16" s="291"/>
      <c r="J16" s="292"/>
      <c r="K16" s="293"/>
    </row>
    <row r="17" spans="1:11" s="1" customFormat="1" ht="36" customHeight="1" x14ac:dyDescent="0.25">
      <c r="A17" s="267" t="s">
        <v>162</v>
      </c>
      <c r="B17" s="289"/>
      <c r="C17" s="290">
        <v>600000</v>
      </c>
      <c r="D17" s="291"/>
      <c r="E17" s="291"/>
      <c r="F17" s="291"/>
      <c r="G17" s="291"/>
      <c r="H17" s="291"/>
      <c r="I17" s="291"/>
      <c r="J17" s="292"/>
      <c r="K17" s="293"/>
    </row>
    <row r="18" spans="1:11" s="1" customFormat="1" ht="28.5" customHeight="1" x14ac:dyDescent="0.25">
      <c r="A18" s="267" t="s">
        <v>112</v>
      </c>
      <c r="B18" s="289"/>
      <c r="C18" s="290"/>
      <c r="D18" s="291"/>
      <c r="E18" s="291"/>
      <c r="F18" s="291"/>
      <c r="G18" s="291"/>
      <c r="H18" s="291"/>
      <c r="I18" s="291"/>
      <c r="J18" s="292"/>
      <c r="K18" s="293"/>
    </row>
    <row r="19" spans="1:11" s="1" customFormat="1" ht="28.5" customHeight="1" x14ac:dyDescent="0.25">
      <c r="A19" s="267" t="s">
        <v>156</v>
      </c>
      <c r="B19" s="289"/>
      <c r="C19" s="290"/>
      <c r="D19" s="291"/>
      <c r="E19" s="291"/>
      <c r="F19" s="291"/>
      <c r="G19" s="291"/>
      <c r="H19" s="291"/>
      <c r="I19" s="291"/>
      <c r="J19" s="292"/>
      <c r="K19" s="293"/>
    </row>
    <row r="20" spans="1:11" s="1" customFormat="1" ht="29.25" customHeight="1" x14ac:dyDescent="0.25">
      <c r="A20" s="267" t="s">
        <v>93</v>
      </c>
      <c r="B20" s="294"/>
      <c r="C20" s="295"/>
      <c r="D20" s="296"/>
      <c r="E20" s="296">
        <v>3100</v>
      </c>
      <c r="F20" s="296"/>
      <c r="G20" s="296"/>
      <c r="H20" s="296"/>
      <c r="I20" s="296"/>
      <c r="J20" s="297"/>
      <c r="K20" s="298"/>
    </row>
    <row r="21" spans="1:11" s="1" customFormat="1" ht="33.75" customHeight="1" x14ac:dyDescent="0.25">
      <c r="A21" s="267" t="s">
        <v>94</v>
      </c>
      <c r="B21" s="294"/>
      <c r="C21" s="295"/>
      <c r="D21" s="296"/>
      <c r="E21" s="296"/>
      <c r="F21" s="296"/>
      <c r="G21" s="296"/>
      <c r="H21" s="296"/>
      <c r="I21" s="296"/>
      <c r="J21" s="297"/>
      <c r="K21" s="298"/>
    </row>
    <row r="22" spans="1:11" s="1" customFormat="1" ht="37.5" customHeight="1" x14ac:dyDescent="0.25">
      <c r="A22" s="268" t="s">
        <v>95</v>
      </c>
      <c r="B22" s="299"/>
      <c r="C22" s="300"/>
      <c r="D22" s="301"/>
      <c r="E22" s="301"/>
      <c r="F22" s="301">
        <v>11200000</v>
      </c>
      <c r="G22" s="301"/>
      <c r="H22" s="301"/>
      <c r="I22" s="301"/>
      <c r="J22" s="302"/>
      <c r="K22" s="303"/>
    </row>
    <row r="23" spans="1:11" s="1" customFormat="1" ht="48.75" customHeight="1" x14ac:dyDescent="0.25">
      <c r="A23" s="269" t="s">
        <v>96</v>
      </c>
      <c r="B23" s="299"/>
      <c r="C23" s="300"/>
      <c r="D23" s="301"/>
      <c r="E23" s="301">
        <v>1500000</v>
      </c>
      <c r="F23" s="301"/>
      <c r="G23" s="301"/>
      <c r="H23" s="301"/>
      <c r="I23" s="301"/>
      <c r="J23" s="302"/>
      <c r="K23" s="303"/>
    </row>
    <row r="24" spans="1:11" s="1" customFormat="1" ht="50.25" customHeight="1" x14ac:dyDescent="0.35">
      <c r="A24" s="270" t="s">
        <v>97</v>
      </c>
      <c r="B24" s="304"/>
      <c r="C24" s="305"/>
      <c r="D24" s="306"/>
      <c r="E24" s="306"/>
      <c r="F24" s="306"/>
      <c r="G24" s="306"/>
      <c r="H24" s="306">
        <v>900000</v>
      </c>
      <c r="I24" s="306"/>
      <c r="J24" s="307"/>
      <c r="K24" s="308"/>
    </row>
    <row r="25" spans="1:11" s="1" customFormat="1" ht="63.75" customHeight="1" x14ac:dyDescent="0.35">
      <c r="A25" s="271" t="s">
        <v>98</v>
      </c>
      <c r="B25" s="304"/>
      <c r="C25" s="305"/>
      <c r="D25" s="306">
        <v>3135978</v>
      </c>
      <c r="E25" s="306"/>
      <c r="F25" s="306"/>
      <c r="G25" s="306"/>
      <c r="H25" s="306"/>
      <c r="I25" s="306"/>
      <c r="J25" s="307"/>
      <c r="K25" s="308"/>
    </row>
    <row r="26" spans="1:11" s="1" customFormat="1" ht="63.75" customHeight="1" x14ac:dyDescent="0.35">
      <c r="A26" s="271" t="s">
        <v>98</v>
      </c>
      <c r="B26" s="304"/>
      <c r="C26" s="305"/>
      <c r="D26" s="306"/>
      <c r="E26" s="306"/>
      <c r="F26" s="306"/>
      <c r="G26" s="306"/>
      <c r="H26" s="306"/>
      <c r="I26" s="306"/>
      <c r="J26" s="307"/>
      <c r="K26" s="308"/>
    </row>
    <row r="27" spans="1:11" s="1" customFormat="1" ht="44.25" customHeight="1" x14ac:dyDescent="0.35">
      <c r="A27" s="271" t="s">
        <v>99</v>
      </c>
      <c r="B27" s="309"/>
      <c r="C27" s="305"/>
      <c r="D27" s="306"/>
      <c r="E27" s="306"/>
      <c r="F27" s="306">
        <v>99652922</v>
      </c>
      <c r="G27" s="306"/>
      <c r="H27" s="306"/>
      <c r="I27" s="306"/>
      <c r="J27" s="307"/>
      <c r="K27" s="308"/>
    </row>
    <row r="28" spans="1:11" s="1" customFormat="1" ht="38.25" customHeight="1" x14ac:dyDescent="0.35">
      <c r="A28" s="272" t="s">
        <v>100</v>
      </c>
      <c r="B28" s="310"/>
      <c r="C28" s="311"/>
      <c r="D28" s="312"/>
      <c r="E28" s="312">
        <v>344000</v>
      </c>
      <c r="F28" s="312"/>
      <c r="G28" s="312"/>
      <c r="H28" s="312"/>
      <c r="I28" s="312"/>
      <c r="J28" s="313"/>
      <c r="K28" s="314"/>
    </row>
    <row r="29" spans="1:11" s="1" customFormat="1" ht="43.5" customHeight="1" x14ac:dyDescent="0.35">
      <c r="A29" s="273" t="s">
        <v>101</v>
      </c>
      <c r="B29" s="315"/>
      <c r="C29" s="311"/>
      <c r="D29" s="312"/>
      <c r="E29" s="312"/>
      <c r="F29" s="312"/>
      <c r="G29" s="312"/>
      <c r="H29" s="312"/>
      <c r="I29" s="312">
        <v>26000</v>
      </c>
      <c r="J29" s="313"/>
      <c r="K29" s="314"/>
    </row>
    <row r="30" spans="1:11" s="1" customFormat="1" ht="43.5" customHeight="1" x14ac:dyDescent="0.35">
      <c r="A30" s="274" t="s">
        <v>121</v>
      </c>
      <c r="B30" s="315"/>
      <c r="C30" s="311"/>
      <c r="D30" s="312"/>
      <c r="E30" s="312"/>
      <c r="F30" s="312"/>
      <c r="G30" s="312"/>
      <c r="H30" s="312"/>
      <c r="I30" s="312"/>
      <c r="J30" s="313"/>
      <c r="K30" s="314"/>
    </row>
    <row r="31" spans="1:11" s="1" customFormat="1" ht="43.5" customHeight="1" x14ac:dyDescent="0.35">
      <c r="A31" s="274" t="s">
        <v>114</v>
      </c>
      <c r="B31" s="315"/>
      <c r="C31" s="311"/>
      <c r="D31" s="312"/>
      <c r="E31" s="312"/>
      <c r="F31" s="312"/>
      <c r="G31" s="312"/>
      <c r="H31" s="312"/>
      <c r="I31" s="312"/>
      <c r="J31" s="313"/>
      <c r="K31" s="314"/>
    </row>
    <row r="32" spans="1:11" s="1" customFormat="1" ht="42.75" customHeight="1" thickBot="1" x14ac:dyDescent="0.4">
      <c r="A32" s="275" t="s">
        <v>102</v>
      </c>
      <c r="B32" s="316"/>
      <c r="C32" s="317"/>
      <c r="D32" s="318"/>
      <c r="E32" s="318"/>
      <c r="F32" s="318"/>
      <c r="G32" s="318"/>
      <c r="H32" s="318"/>
      <c r="I32" s="318"/>
      <c r="J32" s="319"/>
      <c r="K32" s="319"/>
    </row>
    <row r="33" spans="1:15" s="1" customFormat="1" ht="18" customHeight="1" x14ac:dyDescent="0.25">
      <c r="A33" s="511" t="s">
        <v>1</v>
      </c>
      <c r="B33" s="483">
        <f>SUM(B10:B32)</f>
        <v>500000</v>
      </c>
      <c r="C33" s="485">
        <f t="shared" ref="C33:G33" si="0">SUM(C10:C29)</f>
        <v>16461000</v>
      </c>
      <c r="D33" s="485">
        <f>SUM(D10:D32)</f>
        <v>3135978</v>
      </c>
      <c r="E33" s="485">
        <f>SUM(E10:E32)</f>
        <v>1847100</v>
      </c>
      <c r="F33" s="485">
        <f>SUM(F10:F32)</f>
        <v>110852922</v>
      </c>
      <c r="G33" s="485">
        <f t="shared" si="0"/>
        <v>0</v>
      </c>
      <c r="H33" s="485">
        <f>SUM(H10:H32)</f>
        <v>900000</v>
      </c>
      <c r="I33" s="485">
        <f>SUM(I10:I32)</f>
        <v>26000</v>
      </c>
      <c r="J33" s="495">
        <f>SUM(J10:J32)</f>
        <v>0</v>
      </c>
      <c r="K33" s="495">
        <f>SUM(K10:K32)</f>
        <v>0</v>
      </c>
    </row>
    <row r="34" spans="1:15" s="1" customFormat="1" ht="16.5" customHeight="1" thickBot="1" x14ac:dyDescent="0.3">
      <c r="A34" s="512"/>
      <c r="B34" s="484"/>
      <c r="C34" s="486"/>
      <c r="D34" s="486"/>
      <c r="E34" s="486"/>
      <c r="F34" s="486"/>
      <c r="G34" s="486"/>
      <c r="H34" s="486"/>
      <c r="I34" s="486"/>
      <c r="J34" s="496"/>
      <c r="K34" s="496"/>
    </row>
    <row r="35" spans="1:15" s="1" customFormat="1" ht="36" customHeight="1" thickBot="1" x14ac:dyDescent="0.4">
      <c r="A35" s="276" t="s">
        <v>175</v>
      </c>
      <c r="B35" s="277"/>
      <c r="C35" s="487">
        <f>SUM(B33:K34)</f>
        <v>133723000</v>
      </c>
      <c r="D35" s="488"/>
      <c r="E35" s="488"/>
      <c r="F35" s="488"/>
      <c r="G35" s="488"/>
      <c r="H35" s="488"/>
      <c r="I35" s="488"/>
      <c r="J35" s="488"/>
      <c r="K35" s="489"/>
    </row>
    <row r="36" spans="1:15" ht="13.8" x14ac:dyDescent="0.3">
      <c r="A36" s="278"/>
      <c r="B36" s="278"/>
      <c r="C36" s="278"/>
      <c r="D36" s="279"/>
      <c r="E36" s="279"/>
      <c r="F36" s="278"/>
      <c r="G36" s="279"/>
      <c r="H36" s="280"/>
      <c r="I36" s="281"/>
      <c r="J36" s="281"/>
      <c r="K36" s="281"/>
    </row>
    <row r="37" spans="1:15" ht="15.75" customHeight="1" x14ac:dyDescent="0.3">
      <c r="A37" s="278" t="s">
        <v>200</v>
      </c>
      <c r="B37" s="278"/>
      <c r="C37" s="278"/>
      <c r="D37" s="282"/>
      <c r="E37" s="282"/>
      <c r="F37" s="283"/>
      <c r="G37" s="282"/>
      <c r="H37" s="281"/>
      <c r="I37" s="497" t="s">
        <v>192</v>
      </c>
      <c r="J37" s="498"/>
      <c r="K37" s="498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Normal="70" zoomScaleSheetLayoutView="100" workbookViewId="0">
      <selection activeCell="O3" sqref="O3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499" t="s">
        <v>123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R2" s="89"/>
    </row>
    <row r="3" spans="1:20" s="1" customFormat="1" ht="21" x14ac:dyDescent="0.4">
      <c r="A3" s="513" t="s">
        <v>202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9"/>
      <c r="P3" s="9"/>
      <c r="Q3" s="9"/>
      <c r="R3" s="9"/>
      <c r="S3" s="9"/>
    </row>
    <row r="4" spans="1:20" s="1" customFormat="1" ht="15.75" customHeight="1" x14ac:dyDescent="0.3">
      <c r="A4" s="518"/>
      <c r="B4" s="518"/>
      <c r="C4" s="518"/>
      <c r="D4" s="518"/>
      <c r="E4" s="519"/>
      <c r="F4" s="519"/>
      <c r="G4" s="519"/>
      <c r="H4" s="519"/>
      <c r="I4" s="519"/>
      <c r="J4" s="519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29" t="s">
        <v>14</v>
      </c>
      <c r="B7" s="520" t="s">
        <v>173</v>
      </c>
      <c r="C7" s="521"/>
      <c r="D7" s="521"/>
      <c r="E7" s="521"/>
      <c r="F7" s="521"/>
      <c r="G7" s="521"/>
      <c r="H7" s="521"/>
      <c r="I7" s="521"/>
      <c r="J7" s="522"/>
      <c r="K7" s="526" t="s">
        <v>177</v>
      </c>
      <c r="L7" s="527"/>
      <c r="M7" s="527"/>
      <c r="N7" s="527"/>
      <c r="O7" s="527"/>
      <c r="P7" s="527"/>
      <c r="Q7" s="527"/>
      <c r="R7" s="527"/>
      <c r="S7" s="528"/>
    </row>
    <row r="8" spans="1:20" s="10" customFormat="1" ht="24.75" customHeight="1" x14ac:dyDescent="0.25">
      <c r="A8" s="530"/>
      <c r="B8" s="523" t="s">
        <v>41</v>
      </c>
      <c r="C8" s="524"/>
      <c r="D8" s="525"/>
      <c r="E8" s="514" t="s">
        <v>45</v>
      </c>
      <c r="F8" s="514" t="s">
        <v>84</v>
      </c>
      <c r="G8" s="514" t="s">
        <v>42</v>
      </c>
      <c r="H8" s="514" t="s">
        <v>43</v>
      </c>
      <c r="I8" s="514" t="s">
        <v>46</v>
      </c>
      <c r="J8" s="516" t="s">
        <v>44</v>
      </c>
      <c r="K8" s="548" t="s">
        <v>41</v>
      </c>
      <c r="L8" s="549"/>
      <c r="M8" s="550"/>
      <c r="N8" s="514" t="s">
        <v>45</v>
      </c>
      <c r="O8" s="514" t="s">
        <v>84</v>
      </c>
      <c r="P8" s="514" t="s">
        <v>42</v>
      </c>
      <c r="Q8" s="514" t="s">
        <v>43</v>
      </c>
      <c r="R8" s="514" t="s">
        <v>46</v>
      </c>
      <c r="S8" s="516" t="s">
        <v>44</v>
      </c>
    </row>
    <row r="9" spans="1:20" s="10" customFormat="1" ht="82.5" customHeight="1" x14ac:dyDescent="0.25">
      <c r="A9" s="32" t="s">
        <v>13</v>
      </c>
      <c r="B9" s="320" t="s">
        <v>41</v>
      </c>
      <c r="C9" s="321" t="s">
        <v>48</v>
      </c>
      <c r="D9" s="321" t="s">
        <v>49</v>
      </c>
      <c r="E9" s="515"/>
      <c r="F9" s="515"/>
      <c r="G9" s="515"/>
      <c r="H9" s="515"/>
      <c r="I9" s="515"/>
      <c r="J9" s="517"/>
      <c r="K9" s="321" t="s">
        <v>41</v>
      </c>
      <c r="L9" s="321" t="s">
        <v>48</v>
      </c>
      <c r="M9" s="321" t="s">
        <v>49</v>
      </c>
      <c r="N9" s="515"/>
      <c r="O9" s="515"/>
      <c r="P9" s="515"/>
      <c r="Q9" s="515"/>
      <c r="R9" s="515"/>
      <c r="S9" s="517"/>
    </row>
    <row r="10" spans="1:20" s="11" customFormat="1" ht="30" customHeight="1" x14ac:dyDescent="0.3">
      <c r="A10" s="351">
        <v>63</v>
      </c>
      <c r="B10" s="322"/>
      <c r="C10" s="323">
        <v>19704000</v>
      </c>
      <c r="D10" s="323"/>
      <c r="E10" s="324"/>
      <c r="F10" s="325"/>
      <c r="G10" s="324"/>
      <c r="H10" s="324"/>
      <c r="I10" s="324"/>
      <c r="J10" s="326"/>
      <c r="K10" s="327"/>
      <c r="L10" s="324">
        <v>19980000</v>
      </c>
      <c r="M10" s="323"/>
      <c r="N10" s="324"/>
      <c r="O10" s="324"/>
      <c r="P10" s="324"/>
      <c r="Q10" s="328"/>
      <c r="R10" s="324"/>
      <c r="S10" s="352"/>
    </row>
    <row r="11" spans="1:20" s="11" customFormat="1" ht="30" customHeight="1" x14ac:dyDescent="0.3">
      <c r="A11" s="351">
        <v>64</v>
      </c>
      <c r="B11" s="322"/>
      <c r="C11" s="329"/>
      <c r="D11" s="323"/>
      <c r="E11" s="324"/>
      <c r="F11" s="330"/>
      <c r="G11" s="324"/>
      <c r="H11" s="324"/>
      <c r="I11" s="324"/>
      <c r="J11" s="326"/>
      <c r="K11" s="327"/>
      <c r="L11" s="324"/>
      <c r="M11" s="323"/>
      <c r="N11" s="324"/>
      <c r="O11" s="324"/>
      <c r="P11" s="324"/>
      <c r="Q11" s="328"/>
      <c r="R11" s="324"/>
      <c r="S11" s="352"/>
    </row>
    <row r="12" spans="1:20" s="11" customFormat="1" ht="30" customHeight="1" x14ac:dyDescent="0.3">
      <c r="A12" s="351">
        <v>65</v>
      </c>
      <c r="B12" s="322"/>
      <c r="C12" s="329"/>
      <c r="D12" s="323"/>
      <c r="E12" s="324"/>
      <c r="F12" s="330">
        <v>11200000</v>
      </c>
      <c r="G12" s="324"/>
      <c r="H12" s="324"/>
      <c r="I12" s="324"/>
      <c r="J12" s="326"/>
      <c r="K12" s="327"/>
      <c r="L12" s="324"/>
      <c r="M12" s="323"/>
      <c r="N12" s="324"/>
      <c r="O12" s="324">
        <v>11200000</v>
      </c>
      <c r="P12" s="324"/>
      <c r="Q12" s="328"/>
      <c r="R12" s="324"/>
      <c r="S12" s="352"/>
    </row>
    <row r="13" spans="1:20" s="11" customFormat="1" ht="30" customHeight="1" x14ac:dyDescent="0.25">
      <c r="A13" s="351">
        <v>66</v>
      </c>
      <c r="B13" s="322"/>
      <c r="C13" s="329"/>
      <c r="D13" s="323"/>
      <c r="E13" s="324">
        <v>1460000</v>
      </c>
      <c r="F13" s="324"/>
      <c r="G13" s="324"/>
      <c r="H13" s="324">
        <v>440000</v>
      </c>
      <c r="I13" s="324"/>
      <c r="J13" s="326"/>
      <c r="K13" s="327"/>
      <c r="L13" s="324"/>
      <c r="M13" s="323"/>
      <c r="N13" s="324">
        <v>1460000</v>
      </c>
      <c r="O13" s="324"/>
      <c r="P13" s="324"/>
      <c r="Q13" s="331">
        <v>440000</v>
      </c>
      <c r="R13" s="324"/>
      <c r="S13" s="352"/>
    </row>
    <row r="14" spans="1:20" s="11" customFormat="1" ht="30" customHeight="1" x14ac:dyDescent="0.3">
      <c r="A14" s="351">
        <v>67</v>
      </c>
      <c r="B14" s="322"/>
      <c r="C14" s="329"/>
      <c r="D14" s="323">
        <v>3280978</v>
      </c>
      <c r="E14" s="324"/>
      <c r="F14" s="324">
        <v>101719022</v>
      </c>
      <c r="G14" s="324"/>
      <c r="H14" s="324"/>
      <c r="I14" s="324"/>
      <c r="J14" s="326"/>
      <c r="K14" s="327"/>
      <c r="L14" s="324"/>
      <c r="M14" s="323">
        <v>3280978</v>
      </c>
      <c r="N14" s="324"/>
      <c r="O14" s="324">
        <v>101719022</v>
      </c>
      <c r="P14" s="324"/>
      <c r="Q14" s="328"/>
      <c r="R14" s="324"/>
      <c r="S14" s="352"/>
    </row>
    <row r="15" spans="1:20" s="11" customFormat="1" ht="30" customHeight="1" x14ac:dyDescent="0.3">
      <c r="A15" s="355">
        <v>68</v>
      </c>
      <c r="B15" s="332"/>
      <c r="C15" s="333"/>
      <c r="D15" s="334"/>
      <c r="E15" s="335"/>
      <c r="F15" s="335"/>
      <c r="G15" s="335"/>
      <c r="H15" s="335"/>
      <c r="I15" s="335"/>
      <c r="J15" s="336"/>
      <c r="K15" s="337"/>
      <c r="L15" s="335"/>
      <c r="M15" s="334"/>
      <c r="N15" s="335"/>
      <c r="O15" s="335"/>
      <c r="P15" s="335"/>
      <c r="Q15" s="338"/>
      <c r="R15" s="335"/>
      <c r="S15" s="356"/>
    </row>
    <row r="16" spans="1:20" s="11" customFormat="1" ht="30" customHeight="1" thickBot="1" x14ac:dyDescent="0.35">
      <c r="A16" s="357">
        <v>72</v>
      </c>
      <c r="B16" s="339"/>
      <c r="C16" s="340"/>
      <c r="D16" s="341"/>
      <c r="E16" s="342"/>
      <c r="F16" s="342"/>
      <c r="G16" s="342"/>
      <c r="H16" s="342"/>
      <c r="I16" s="342">
        <v>243000</v>
      </c>
      <c r="J16" s="343"/>
      <c r="K16" s="344"/>
      <c r="L16" s="342"/>
      <c r="M16" s="341"/>
      <c r="N16" s="342"/>
      <c r="O16" s="342"/>
      <c r="P16" s="342"/>
      <c r="Q16" s="342"/>
      <c r="R16" s="342">
        <v>250000</v>
      </c>
      <c r="S16" s="358"/>
    </row>
    <row r="17" spans="1:19" s="11" customFormat="1" ht="30" customHeight="1" thickBot="1" x14ac:dyDescent="0.35">
      <c r="A17" s="359">
        <v>84</v>
      </c>
      <c r="B17" s="345"/>
      <c r="C17" s="346"/>
      <c r="D17" s="347"/>
      <c r="E17" s="348"/>
      <c r="F17" s="348"/>
      <c r="G17" s="348"/>
      <c r="H17" s="348"/>
      <c r="I17" s="348"/>
      <c r="J17" s="349"/>
      <c r="K17" s="350"/>
      <c r="L17" s="348"/>
      <c r="M17" s="347"/>
      <c r="N17" s="348"/>
      <c r="O17" s="348"/>
      <c r="P17" s="348"/>
      <c r="Q17" s="348"/>
      <c r="R17" s="348"/>
      <c r="S17" s="360"/>
    </row>
    <row r="18" spans="1:19" s="11" customFormat="1" ht="17.25" customHeight="1" x14ac:dyDescent="0.25">
      <c r="A18" s="538" t="s">
        <v>1</v>
      </c>
      <c r="B18" s="533">
        <f>SUM(B10:B17)</f>
        <v>0</v>
      </c>
      <c r="C18" s="531">
        <f>SUM(C10:C16)</f>
        <v>19704000</v>
      </c>
      <c r="D18" s="531">
        <f t="shared" ref="D18:S18" si="0">SUM(D10:D16)</f>
        <v>3280978</v>
      </c>
      <c r="E18" s="531">
        <f t="shared" si="0"/>
        <v>1460000</v>
      </c>
      <c r="F18" s="531">
        <f t="shared" si="0"/>
        <v>112919022</v>
      </c>
      <c r="G18" s="540">
        <f t="shared" si="0"/>
        <v>0</v>
      </c>
      <c r="H18" s="540">
        <f t="shared" si="0"/>
        <v>440000</v>
      </c>
      <c r="I18" s="540">
        <f t="shared" si="0"/>
        <v>243000</v>
      </c>
      <c r="J18" s="540">
        <f>SUM(J10:J17)</f>
        <v>0</v>
      </c>
      <c r="K18" s="533">
        <f>SUM(K10:K16)</f>
        <v>0</v>
      </c>
      <c r="L18" s="531">
        <f>SUM(L10:L16)</f>
        <v>19980000</v>
      </c>
      <c r="M18" s="531">
        <f t="shared" si="0"/>
        <v>3280978</v>
      </c>
      <c r="N18" s="531">
        <f t="shared" si="0"/>
        <v>1460000</v>
      </c>
      <c r="O18" s="531">
        <f t="shared" si="0"/>
        <v>112919022</v>
      </c>
      <c r="P18" s="531">
        <f t="shared" si="0"/>
        <v>0</v>
      </c>
      <c r="Q18" s="531">
        <f t="shared" si="0"/>
        <v>440000</v>
      </c>
      <c r="R18" s="531">
        <f t="shared" si="0"/>
        <v>250000</v>
      </c>
      <c r="S18" s="546">
        <f t="shared" si="0"/>
        <v>0</v>
      </c>
    </row>
    <row r="19" spans="1:19" s="11" customFormat="1" ht="18.75" customHeight="1" thickBot="1" x14ac:dyDescent="0.3">
      <c r="A19" s="539"/>
      <c r="B19" s="534"/>
      <c r="C19" s="532"/>
      <c r="D19" s="532"/>
      <c r="E19" s="532"/>
      <c r="F19" s="532"/>
      <c r="G19" s="541"/>
      <c r="H19" s="541"/>
      <c r="I19" s="541"/>
      <c r="J19" s="541"/>
      <c r="K19" s="534"/>
      <c r="L19" s="532"/>
      <c r="M19" s="532"/>
      <c r="N19" s="532"/>
      <c r="O19" s="532"/>
      <c r="P19" s="532"/>
      <c r="Q19" s="532"/>
      <c r="R19" s="532"/>
      <c r="S19" s="547"/>
    </row>
    <row r="20" spans="1:19" s="11" customFormat="1" ht="30" customHeight="1" thickBot="1" x14ac:dyDescent="0.35">
      <c r="A20" s="535" t="s">
        <v>176</v>
      </c>
      <c r="B20" s="536"/>
      <c r="C20" s="536"/>
      <c r="D20" s="536"/>
      <c r="E20" s="537"/>
      <c r="F20" s="543">
        <f>SUM(B18:J19)</f>
        <v>138047000</v>
      </c>
      <c r="G20" s="544"/>
      <c r="H20" s="544"/>
      <c r="I20" s="544"/>
      <c r="J20" s="545"/>
      <c r="K20" s="543">
        <f>SUM(K18:S19)</f>
        <v>138330000</v>
      </c>
      <c r="L20" s="544"/>
      <c r="M20" s="544"/>
      <c r="N20" s="544"/>
      <c r="O20" s="544"/>
      <c r="P20" s="544"/>
      <c r="Q20" s="544"/>
      <c r="R20" s="544"/>
      <c r="S20" s="545"/>
    </row>
    <row r="21" spans="1:19" s="1" customFormat="1" ht="15" x14ac:dyDescent="0.25"/>
    <row r="22" spans="1:19" ht="15.75" customHeight="1" x14ac:dyDescent="0.3">
      <c r="A22" s="17"/>
      <c r="B22" s="235" t="s">
        <v>200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42" t="s">
        <v>193</v>
      </c>
      <c r="O22" s="542"/>
      <c r="P22" s="542"/>
      <c r="Q22" s="542"/>
      <c r="R22" s="542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46" zoomScaleSheetLayoutView="80" workbookViewId="0">
      <selection activeCell="D58" sqref="D58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63" t="s">
        <v>201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44"/>
      <c r="Q2" s="44"/>
    </row>
    <row r="3" spans="1:17" s="46" customFormat="1" ht="32.25" customHeight="1" x14ac:dyDescent="0.35">
      <c r="A3" s="568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45" t="s">
        <v>65</v>
      </c>
      <c r="Q3" s="45" t="s">
        <v>66</v>
      </c>
    </row>
    <row r="4" spans="1:17" s="46" customFormat="1" ht="36.75" customHeight="1" x14ac:dyDescent="0.3">
      <c r="A4" s="564" t="s">
        <v>73</v>
      </c>
      <c r="B4" s="564"/>
      <c r="C4" s="361" t="s">
        <v>105</v>
      </c>
      <c r="D4" s="361"/>
      <c r="E4" s="361"/>
      <c r="F4" s="362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65" t="s">
        <v>74</v>
      </c>
      <c r="B5" s="565"/>
      <c r="C5" s="363"/>
      <c r="D5" s="363"/>
      <c r="E5" s="363"/>
      <c r="F5" s="364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5"/>
      <c r="B6" s="365"/>
      <c r="C6" s="366"/>
      <c r="D6" s="367"/>
      <c r="E6" s="367"/>
      <c r="F6" s="364"/>
      <c r="P6" s="48">
        <f>SUM(P7:P8)</f>
        <v>0</v>
      </c>
      <c r="Q6" s="48">
        <f>SUM(Q7:Q8)</f>
        <v>0</v>
      </c>
    </row>
    <row r="7" spans="1:17" ht="42.75" customHeight="1" x14ac:dyDescent="0.3">
      <c r="A7" s="368"/>
      <c r="B7" s="566" t="s">
        <v>14</v>
      </c>
      <c r="C7" s="567"/>
      <c r="D7" s="377" t="s">
        <v>208</v>
      </c>
      <c r="E7" s="378" t="s">
        <v>171</v>
      </c>
      <c r="F7" s="377" t="s">
        <v>178</v>
      </c>
      <c r="I7" s="54"/>
      <c r="J7" s="54"/>
      <c r="P7" s="4">
        <v>0</v>
      </c>
      <c r="Q7" s="4">
        <v>0</v>
      </c>
    </row>
    <row r="8" spans="1:17" ht="14.4" customHeight="1" x14ac:dyDescent="0.3">
      <c r="A8" s="369"/>
      <c r="B8" s="555" t="s">
        <v>85</v>
      </c>
      <c r="C8" s="556"/>
      <c r="D8" s="379">
        <f>SUM(D9:D11)</f>
        <v>20096978</v>
      </c>
      <c r="E8" s="379">
        <f t="shared" ref="E8:F8" si="0">SUM(E9:E11)</f>
        <v>22984978</v>
      </c>
      <c r="F8" s="379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9"/>
      <c r="B9" s="557" t="s">
        <v>148</v>
      </c>
      <c r="C9" s="558"/>
      <c r="D9" s="380">
        <v>1600000</v>
      </c>
      <c r="E9" s="380">
        <v>4343000</v>
      </c>
      <c r="F9" s="380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9"/>
      <c r="B10" s="370" t="s">
        <v>146</v>
      </c>
      <c r="C10" s="371"/>
      <c r="D10" s="380">
        <v>15361000</v>
      </c>
      <c r="E10" s="380">
        <v>15361000</v>
      </c>
      <c r="F10" s="380">
        <v>15361000</v>
      </c>
      <c r="G10" s="55"/>
      <c r="H10" s="55"/>
      <c r="I10" s="55"/>
      <c r="J10" s="55"/>
    </row>
    <row r="11" spans="1:17" ht="14.4" customHeight="1" x14ac:dyDescent="0.3">
      <c r="A11" s="369"/>
      <c r="B11" s="370" t="s">
        <v>75</v>
      </c>
      <c r="C11" s="371"/>
      <c r="D11" s="380">
        <v>3135978</v>
      </c>
      <c r="E11" s="380">
        <v>3280978</v>
      </c>
      <c r="F11" s="380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72"/>
      <c r="B12" s="559" t="s">
        <v>76</v>
      </c>
      <c r="C12" s="560"/>
      <c r="D12" s="381">
        <v>1847100</v>
      </c>
      <c r="E12" s="381">
        <v>1460000</v>
      </c>
      <c r="F12" s="381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72"/>
      <c r="B13" s="561" t="s">
        <v>84</v>
      </c>
      <c r="C13" s="562"/>
      <c r="D13" s="381">
        <v>110852922</v>
      </c>
      <c r="E13" s="381">
        <v>112919022</v>
      </c>
      <c r="F13" s="381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72"/>
      <c r="B14" s="551" t="s">
        <v>131</v>
      </c>
      <c r="C14" s="552"/>
      <c r="D14" s="381"/>
      <c r="E14" s="381"/>
      <c r="F14" s="381"/>
      <c r="G14" s="55"/>
      <c r="H14" s="55"/>
      <c r="I14" s="56"/>
      <c r="J14" s="56"/>
    </row>
    <row r="15" spans="1:17" x14ac:dyDescent="0.3">
      <c r="A15" s="372"/>
      <c r="B15" s="551" t="s">
        <v>43</v>
      </c>
      <c r="C15" s="552"/>
      <c r="D15" s="381">
        <v>900000</v>
      </c>
      <c r="E15" s="381">
        <v>440000</v>
      </c>
      <c r="F15" s="381">
        <v>440000</v>
      </c>
      <c r="G15" s="55"/>
      <c r="H15" s="55"/>
      <c r="I15" s="56"/>
      <c r="J15" s="56"/>
    </row>
    <row r="16" spans="1:17" ht="35.25" customHeight="1" x14ac:dyDescent="0.3">
      <c r="A16" s="373"/>
      <c r="B16" s="553" t="s">
        <v>77</v>
      </c>
      <c r="C16" s="554"/>
      <c r="D16" s="382">
        <v>26000</v>
      </c>
      <c r="E16" s="382">
        <v>243000</v>
      </c>
      <c r="F16" s="382">
        <v>250000</v>
      </c>
      <c r="G16" s="55"/>
      <c r="H16" s="55"/>
      <c r="I16" s="57"/>
      <c r="J16" s="57"/>
    </row>
    <row r="17" spans="1:17" x14ac:dyDescent="0.3">
      <c r="A17" s="373"/>
      <c r="B17" s="578" t="s">
        <v>44</v>
      </c>
      <c r="C17" s="579"/>
      <c r="D17" s="383"/>
      <c r="E17" s="383"/>
      <c r="F17" s="383"/>
      <c r="G17" s="55"/>
      <c r="H17" s="55"/>
      <c r="I17" s="57"/>
      <c r="J17" s="57"/>
    </row>
    <row r="18" spans="1:17" x14ac:dyDescent="0.3">
      <c r="A18" s="373"/>
      <c r="B18" s="374" t="s">
        <v>115</v>
      </c>
      <c r="C18" s="375"/>
      <c r="D18" s="353">
        <v>0</v>
      </c>
      <c r="E18" s="353"/>
      <c r="F18" s="353"/>
      <c r="G18" s="55"/>
      <c r="H18" s="55"/>
      <c r="I18" s="57"/>
      <c r="J18" s="57"/>
    </row>
    <row r="19" spans="1:17" x14ac:dyDescent="0.3">
      <c r="A19" s="376"/>
      <c r="B19" s="580" t="s">
        <v>78</v>
      </c>
      <c r="C19" s="581"/>
      <c r="D19" s="354">
        <f>SUM(D8+D12+D13+D14+D15+D16+D17+D18)</f>
        <v>133723000</v>
      </c>
      <c r="E19" s="354">
        <f t="shared" ref="E19:F19" si="1">SUM(E8+E12+E13+E14+E15+E16+E17)</f>
        <v>138047000</v>
      </c>
      <c r="F19" s="354">
        <f t="shared" si="1"/>
        <v>138330000</v>
      </c>
      <c r="I19" s="55"/>
      <c r="J19" s="55"/>
    </row>
    <row r="20" spans="1:17" x14ac:dyDescent="0.3">
      <c r="A20" s="590"/>
      <c r="B20" s="591"/>
      <c r="C20" s="592"/>
      <c r="D20" s="58"/>
      <c r="E20" s="99"/>
      <c r="F20" s="59"/>
      <c r="G20" s="60"/>
    </row>
    <row r="21" spans="1:17" x14ac:dyDescent="0.3">
      <c r="A21" s="594" t="s">
        <v>79</v>
      </c>
      <c r="B21" s="594"/>
      <c r="C21" s="594"/>
      <c r="D21" s="384"/>
      <c r="E21" s="384"/>
      <c r="F21" s="385"/>
      <c r="G21" s="386"/>
      <c r="H21" s="387"/>
      <c r="I21" s="387"/>
      <c r="J21" s="387"/>
      <c r="K21" s="387"/>
      <c r="L21" s="387"/>
      <c r="M21" s="387"/>
      <c r="N21" s="388"/>
      <c r="O21" s="388"/>
    </row>
    <row r="22" spans="1:17" x14ac:dyDescent="0.3">
      <c r="A22" s="593" t="s">
        <v>62</v>
      </c>
      <c r="B22" s="593"/>
      <c r="C22" s="593"/>
      <c r="D22" s="589" t="s">
        <v>80</v>
      </c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</row>
    <row r="23" spans="1:17" ht="43.2" x14ac:dyDescent="0.3">
      <c r="A23" s="576" t="s">
        <v>63</v>
      </c>
      <c r="B23" s="572" t="s">
        <v>64</v>
      </c>
      <c r="C23" s="574" t="s">
        <v>209</v>
      </c>
      <c r="D23" s="584" t="s">
        <v>41</v>
      </c>
      <c r="E23" s="585"/>
      <c r="F23" s="586"/>
      <c r="G23" s="587" t="s">
        <v>45</v>
      </c>
      <c r="H23" s="587" t="s">
        <v>86</v>
      </c>
      <c r="I23" s="587" t="s">
        <v>42</v>
      </c>
      <c r="J23" s="587" t="s">
        <v>43</v>
      </c>
      <c r="K23" s="587" t="s">
        <v>87</v>
      </c>
      <c r="L23" s="587" t="s">
        <v>44</v>
      </c>
      <c r="M23" s="321" t="s">
        <v>116</v>
      </c>
      <c r="N23" s="582" t="s">
        <v>172</v>
      </c>
      <c r="O23" s="582" t="s">
        <v>179</v>
      </c>
    </row>
    <row r="24" spans="1:17" ht="43.5" customHeight="1" x14ac:dyDescent="0.3">
      <c r="A24" s="577"/>
      <c r="B24" s="573"/>
      <c r="C24" s="575"/>
      <c r="D24" s="407" t="s">
        <v>125</v>
      </c>
      <c r="E24" s="407" t="s">
        <v>48</v>
      </c>
      <c r="F24" s="407" t="s">
        <v>49</v>
      </c>
      <c r="G24" s="588"/>
      <c r="H24" s="588"/>
      <c r="I24" s="588"/>
      <c r="J24" s="588"/>
      <c r="K24" s="588"/>
      <c r="L24" s="588"/>
      <c r="M24" s="408"/>
      <c r="N24" s="583"/>
      <c r="O24" s="583"/>
    </row>
    <row r="25" spans="1:17" ht="18" x14ac:dyDescent="0.35">
      <c r="A25" s="389">
        <v>3</v>
      </c>
      <c r="B25" s="390" t="s">
        <v>67</v>
      </c>
      <c r="C25" s="409">
        <f>C26+C30+C36+C39+C42+C44</f>
        <v>115415000</v>
      </c>
      <c r="D25" s="409">
        <f t="shared" ref="D25:M25" si="2">D26+D30+D36+D42</f>
        <v>300000</v>
      </c>
      <c r="E25" s="409">
        <f>E26+E30+E36+E39+E42</f>
        <v>1100000</v>
      </c>
      <c r="F25" s="409">
        <f t="shared" si="2"/>
        <v>400000</v>
      </c>
      <c r="G25" s="409">
        <f t="shared" si="2"/>
        <v>1847100</v>
      </c>
      <c r="H25" s="409">
        <f>H26+H30+H36+H42+H44</f>
        <v>110841900</v>
      </c>
      <c r="I25" s="409">
        <f t="shared" si="2"/>
        <v>0</v>
      </c>
      <c r="J25" s="409">
        <f t="shared" si="2"/>
        <v>900000</v>
      </c>
      <c r="K25" s="409">
        <f t="shared" si="2"/>
        <v>26000</v>
      </c>
      <c r="L25" s="409">
        <f t="shared" si="2"/>
        <v>0</v>
      </c>
      <c r="M25" s="409">
        <f t="shared" si="2"/>
        <v>0</v>
      </c>
      <c r="N25" s="409">
        <f>N26+N30+N36+N39+N42+N44</f>
        <v>119494000</v>
      </c>
      <c r="O25" s="409">
        <f>O26+O30+O36+O39+O42+O44</f>
        <v>119774000</v>
      </c>
    </row>
    <row r="26" spans="1:17" ht="18" x14ac:dyDescent="0.35">
      <c r="A26" s="391">
        <v>31</v>
      </c>
      <c r="B26" s="392" t="s">
        <v>3</v>
      </c>
      <c r="C26" s="410">
        <f t="shared" ref="C26:M26" si="3">C27+C28+C29</f>
        <v>79960000</v>
      </c>
      <c r="D26" s="410">
        <f t="shared" si="3"/>
        <v>0</v>
      </c>
      <c r="E26" s="410">
        <f t="shared" si="3"/>
        <v>500000</v>
      </c>
      <c r="F26" s="410">
        <f t="shared" si="3"/>
        <v>0</v>
      </c>
      <c r="G26" s="410">
        <f t="shared" si="3"/>
        <v>0</v>
      </c>
      <c r="H26" s="410">
        <f t="shared" si="3"/>
        <v>79460000</v>
      </c>
      <c r="I26" s="410">
        <f t="shared" si="3"/>
        <v>0</v>
      </c>
      <c r="J26" s="410">
        <f t="shared" si="3"/>
        <v>0</v>
      </c>
      <c r="K26" s="410">
        <f t="shared" si="3"/>
        <v>0</v>
      </c>
      <c r="L26" s="410">
        <f t="shared" si="3"/>
        <v>0</v>
      </c>
      <c r="M26" s="410">
        <f t="shared" si="3"/>
        <v>0</v>
      </c>
      <c r="N26" s="410">
        <v>82800000</v>
      </c>
      <c r="O26" s="411">
        <v>83200000</v>
      </c>
    </row>
    <row r="27" spans="1:17" ht="18" x14ac:dyDescent="0.35">
      <c r="A27" s="393">
        <v>311</v>
      </c>
      <c r="B27" s="394" t="s">
        <v>68</v>
      </c>
      <c r="C27" s="412">
        <v>68200000</v>
      </c>
      <c r="D27" s="412"/>
      <c r="E27" s="412">
        <v>500000</v>
      </c>
      <c r="F27" s="412"/>
      <c r="G27" s="412"/>
      <c r="H27" s="412">
        <v>67700000</v>
      </c>
      <c r="I27" s="412"/>
      <c r="J27" s="412"/>
      <c r="K27" s="412"/>
      <c r="L27" s="412"/>
      <c r="M27" s="412"/>
      <c r="N27" s="412"/>
      <c r="O27" s="413"/>
    </row>
    <row r="28" spans="1:17" s="51" customFormat="1" ht="18" x14ac:dyDescent="0.35">
      <c r="A28" s="395">
        <v>312</v>
      </c>
      <c r="B28" s="394" t="s">
        <v>69</v>
      </c>
      <c r="C28" s="412">
        <v>2140000</v>
      </c>
      <c r="D28" s="412"/>
      <c r="E28" s="414"/>
      <c r="F28" s="414"/>
      <c r="G28" s="414"/>
      <c r="H28" s="414">
        <v>2140000</v>
      </c>
      <c r="I28" s="414"/>
      <c r="J28" s="414"/>
      <c r="K28" s="414"/>
      <c r="L28" s="414"/>
      <c r="M28" s="414"/>
      <c r="N28" s="412"/>
      <c r="O28" s="413"/>
      <c r="P28" s="50">
        <f>P5+P21</f>
        <v>0</v>
      </c>
      <c r="Q28" s="49">
        <f>Q5+Q21</f>
        <v>0</v>
      </c>
    </row>
    <row r="29" spans="1:17" s="51" customFormat="1" ht="18" x14ac:dyDescent="0.35">
      <c r="A29" s="395">
        <v>313</v>
      </c>
      <c r="B29" s="394" t="s">
        <v>4</v>
      </c>
      <c r="C29" s="412">
        <v>9620000</v>
      </c>
      <c r="D29" s="412"/>
      <c r="E29" s="415"/>
      <c r="F29" s="415"/>
      <c r="G29" s="415"/>
      <c r="H29" s="415">
        <v>9620000</v>
      </c>
      <c r="I29" s="415"/>
      <c r="J29" s="415"/>
      <c r="K29" s="415"/>
      <c r="L29" s="415"/>
      <c r="M29" s="415"/>
      <c r="N29" s="412"/>
      <c r="O29" s="413"/>
      <c r="P29" s="52"/>
      <c r="Q29" s="52"/>
    </row>
    <row r="30" spans="1:17" ht="20.25" customHeight="1" x14ac:dyDescent="0.35">
      <c r="A30" s="396">
        <v>32</v>
      </c>
      <c r="B30" s="397" t="s">
        <v>5</v>
      </c>
      <c r="C30" s="410">
        <f>SUM(C31:C35)</f>
        <v>34565000</v>
      </c>
      <c r="D30" s="410">
        <f>D31+D32+D33+D35</f>
        <v>300000</v>
      </c>
      <c r="E30" s="410">
        <f>E31+E32+E33+E34+E35</f>
        <v>600000</v>
      </c>
      <c r="F30" s="410">
        <f>F31+F32+F33+F35</f>
        <v>400000</v>
      </c>
      <c r="G30" s="410">
        <f>G31+G32+G33+G35</f>
        <v>1847100</v>
      </c>
      <c r="H30" s="410">
        <f>H31+H32+H33+H34+H35</f>
        <v>30491900</v>
      </c>
      <c r="I30" s="410">
        <f t="shared" ref="I30:M30" si="4">I31+I32+I33+I34+I35</f>
        <v>0</v>
      </c>
      <c r="J30" s="410">
        <f t="shared" si="4"/>
        <v>900000</v>
      </c>
      <c r="K30" s="410">
        <f t="shared" si="4"/>
        <v>26000</v>
      </c>
      <c r="L30" s="410">
        <f t="shared" si="4"/>
        <v>0</v>
      </c>
      <c r="M30" s="410">
        <f t="shared" si="4"/>
        <v>0</v>
      </c>
      <c r="N30" s="410">
        <v>35775000</v>
      </c>
      <c r="O30" s="411">
        <v>35804000</v>
      </c>
      <c r="P30" s="44"/>
      <c r="Q30" s="44"/>
    </row>
    <row r="31" spans="1:17" s="46" customFormat="1" ht="36.75" customHeight="1" x14ac:dyDescent="0.35">
      <c r="A31" s="395">
        <v>321</v>
      </c>
      <c r="B31" s="394" t="s">
        <v>6</v>
      </c>
      <c r="C31" s="412">
        <v>2035000</v>
      </c>
      <c r="D31" s="412"/>
      <c r="E31" s="414"/>
      <c r="F31" s="414"/>
      <c r="G31" s="414"/>
      <c r="H31" s="412">
        <v>2035000</v>
      </c>
      <c r="I31" s="414"/>
      <c r="J31" s="414"/>
      <c r="K31" s="414"/>
      <c r="L31" s="414"/>
      <c r="M31" s="414"/>
      <c r="N31" s="412"/>
      <c r="O31" s="413"/>
      <c r="P31" s="47"/>
      <c r="Q31" s="47"/>
    </row>
    <row r="32" spans="1:17" s="46" customFormat="1" ht="14.4" customHeight="1" x14ac:dyDescent="0.35">
      <c r="A32" s="395">
        <v>322</v>
      </c>
      <c r="B32" s="394" t="s">
        <v>7</v>
      </c>
      <c r="C32" s="412">
        <v>24200000</v>
      </c>
      <c r="D32" s="412"/>
      <c r="E32" s="414">
        <v>600000</v>
      </c>
      <c r="F32" s="414"/>
      <c r="G32" s="414">
        <v>1847100</v>
      </c>
      <c r="H32" s="414">
        <v>20852900</v>
      </c>
      <c r="I32" s="414"/>
      <c r="J32" s="414">
        <v>900000</v>
      </c>
      <c r="K32" s="414"/>
      <c r="L32" s="414"/>
      <c r="M32" s="414"/>
      <c r="N32" s="412"/>
      <c r="O32" s="413"/>
      <c r="P32" s="47"/>
      <c r="Q32" s="47"/>
    </row>
    <row r="33" spans="1:17" ht="15" customHeight="1" x14ac:dyDescent="0.35">
      <c r="A33" s="395">
        <v>323</v>
      </c>
      <c r="B33" s="394" t="s">
        <v>8</v>
      </c>
      <c r="C33" s="412">
        <v>7186000</v>
      </c>
      <c r="D33" s="412">
        <v>300000</v>
      </c>
      <c r="E33" s="414">
        <v>0</v>
      </c>
      <c r="F33" s="414">
        <v>400000</v>
      </c>
      <c r="G33" s="414"/>
      <c r="H33" s="414">
        <v>6460000</v>
      </c>
      <c r="I33" s="414"/>
      <c r="J33" s="414"/>
      <c r="K33" s="414">
        <v>26000</v>
      </c>
      <c r="L33" s="414"/>
      <c r="M33" s="414"/>
      <c r="N33" s="412"/>
      <c r="O33" s="413"/>
      <c r="P33" s="48">
        <f>SUM(P35:P36)</f>
        <v>0</v>
      </c>
      <c r="Q33" s="48">
        <f>SUM(Q35:Q36)</f>
        <v>0</v>
      </c>
    </row>
    <row r="34" spans="1:17" ht="14.4" customHeight="1" x14ac:dyDescent="0.35">
      <c r="A34" s="395">
        <v>324</v>
      </c>
      <c r="B34" s="398" t="s">
        <v>103</v>
      </c>
      <c r="C34" s="412">
        <v>44000</v>
      </c>
      <c r="D34" s="412"/>
      <c r="E34" s="414"/>
      <c r="F34" s="414"/>
      <c r="G34" s="414"/>
      <c r="H34" s="414">
        <v>44000</v>
      </c>
      <c r="I34" s="414"/>
      <c r="J34" s="414"/>
      <c r="K34" s="414"/>
      <c r="L34" s="414"/>
      <c r="M34" s="414"/>
      <c r="N34" s="412"/>
      <c r="O34" s="413"/>
      <c r="P34" s="48"/>
      <c r="Q34" s="48"/>
    </row>
    <row r="35" spans="1:17" ht="14.4" customHeight="1" x14ac:dyDescent="0.35">
      <c r="A35" s="395">
        <v>329</v>
      </c>
      <c r="B35" s="394" t="s">
        <v>9</v>
      </c>
      <c r="C35" s="412">
        <v>1100000</v>
      </c>
      <c r="D35" s="412"/>
      <c r="E35" s="412"/>
      <c r="F35" s="412"/>
      <c r="G35" s="412"/>
      <c r="H35" s="412">
        <v>1100000</v>
      </c>
      <c r="I35" s="412"/>
      <c r="J35" s="412"/>
      <c r="K35" s="412"/>
      <c r="L35" s="412"/>
      <c r="M35" s="412"/>
      <c r="N35" s="412"/>
      <c r="O35" s="413"/>
      <c r="P35" s="4">
        <v>0</v>
      </c>
      <c r="Q35" s="4">
        <v>0</v>
      </c>
    </row>
    <row r="36" spans="1:17" ht="14.4" customHeight="1" x14ac:dyDescent="0.35">
      <c r="A36" s="396">
        <v>34</v>
      </c>
      <c r="B36" s="397" t="s">
        <v>10</v>
      </c>
      <c r="C36" s="416">
        <f>C37+C38</f>
        <v>888000</v>
      </c>
      <c r="D36" s="416">
        <f t="shared" ref="D36:M36" si="5">D38</f>
        <v>0</v>
      </c>
      <c r="E36" s="410">
        <f t="shared" si="5"/>
        <v>0</v>
      </c>
      <c r="F36" s="410">
        <f t="shared" si="5"/>
        <v>0</v>
      </c>
      <c r="G36" s="410">
        <f t="shared" si="5"/>
        <v>0</v>
      </c>
      <c r="H36" s="410">
        <f>H37+H38</f>
        <v>888000</v>
      </c>
      <c r="I36" s="410">
        <f t="shared" si="5"/>
        <v>0</v>
      </c>
      <c r="J36" s="410">
        <f t="shared" si="5"/>
        <v>0</v>
      </c>
      <c r="K36" s="410">
        <f t="shared" si="5"/>
        <v>0</v>
      </c>
      <c r="L36" s="410">
        <f t="shared" si="5"/>
        <v>0</v>
      </c>
      <c r="M36" s="410">
        <f t="shared" si="5"/>
        <v>0</v>
      </c>
      <c r="N36" s="410">
        <v>919000</v>
      </c>
      <c r="O36" s="411">
        <v>770000</v>
      </c>
      <c r="P36" s="4">
        <v>0</v>
      </c>
      <c r="Q36" s="4">
        <v>0</v>
      </c>
    </row>
    <row r="37" spans="1:17" ht="14.4" customHeight="1" x14ac:dyDescent="0.35">
      <c r="A37" s="395">
        <v>342</v>
      </c>
      <c r="B37" s="394" t="s">
        <v>91</v>
      </c>
      <c r="C37" s="427"/>
      <c r="D37" s="416"/>
      <c r="E37" s="410"/>
      <c r="F37" s="410"/>
      <c r="G37" s="410"/>
      <c r="H37" s="417"/>
      <c r="I37" s="410"/>
      <c r="J37" s="410"/>
      <c r="K37" s="410"/>
      <c r="L37" s="410"/>
      <c r="M37" s="410"/>
      <c r="N37" s="410"/>
      <c r="O37" s="411"/>
    </row>
    <row r="38" spans="1:17" ht="14.4" customHeight="1" x14ac:dyDescent="0.35">
      <c r="A38" s="395">
        <v>343</v>
      </c>
      <c r="B38" s="394" t="s">
        <v>11</v>
      </c>
      <c r="C38" s="412">
        <v>888000</v>
      </c>
      <c r="D38" s="412"/>
      <c r="E38" s="412"/>
      <c r="F38" s="412"/>
      <c r="G38" s="412"/>
      <c r="H38" s="412">
        <v>888000</v>
      </c>
      <c r="I38" s="412"/>
      <c r="J38" s="412"/>
      <c r="K38" s="412"/>
      <c r="L38" s="412"/>
      <c r="M38" s="412"/>
      <c r="N38" s="412"/>
      <c r="O38" s="413"/>
      <c r="P38" s="4">
        <v>0</v>
      </c>
      <c r="Q38" s="4">
        <v>0</v>
      </c>
    </row>
    <row r="39" spans="1:17" ht="14.4" customHeight="1" x14ac:dyDescent="0.35">
      <c r="A39" s="396">
        <v>36</v>
      </c>
      <c r="B39" s="397" t="s">
        <v>139</v>
      </c>
      <c r="C39" s="410">
        <f>SUM(C40+C41)</f>
        <v>0</v>
      </c>
      <c r="D39" s="410">
        <f t="shared" ref="D39:E39" si="6">SUM(D40+D41)</f>
        <v>0</v>
      </c>
      <c r="E39" s="410">
        <f t="shared" si="6"/>
        <v>0</v>
      </c>
      <c r="F39" s="410"/>
      <c r="G39" s="410"/>
      <c r="H39" s="410"/>
      <c r="I39" s="417"/>
      <c r="J39" s="417"/>
      <c r="K39" s="417"/>
      <c r="L39" s="417"/>
      <c r="M39" s="417"/>
      <c r="N39" s="417">
        <v>0</v>
      </c>
      <c r="O39" s="418">
        <v>0</v>
      </c>
    </row>
    <row r="40" spans="1:17" ht="14.4" customHeight="1" x14ac:dyDescent="0.35">
      <c r="A40" s="395">
        <v>366</v>
      </c>
      <c r="B40" s="394" t="s">
        <v>140</v>
      </c>
      <c r="C40" s="417">
        <v>0</v>
      </c>
      <c r="D40" s="412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8"/>
    </row>
    <row r="41" spans="1:17" ht="14.4" customHeight="1" x14ac:dyDescent="0.35">
      <c r="A41" s="395">
        <v>368</v>
      </c>
      <c r="B41" s="394" t="s">
        <v>141</v>
      </c>
      <c r="C41" s="417">
        <v>0</v>
      </c>
      <c r="D41" s="412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8"/>
    </row>
    <row r="42" spans="1:17" ht="14.4" customHeight="1" x14ac:dyDescent="0.35">
      <c r="A42" s="396">
        <v>37</v>
      </c>
      <c r="B42" s="397" t="s">
        <v>70</v>
      </c>
      <c r="C42" s="416">
        <f>C43</f>
        <v>0</v>
      </c>
      <c r="D42" s="419">
        <f>C42-I42</f>
        <v>0</v>
      </c>
      <c r="E42" s="410">
        <f t="shared" ref="E42:M42" si="7">E43</f>
        <v>0</v>
      </c>
      <c r="F42" s="410">
        <f t="shared" si="7"/>
        <v>0</v>
      </c>
      <c r="G42" s="410">
        <f t="shared" si="7"/>
        <v>0</v>
      </c>
      <c r="H42" s="410">
        <f t="shared" si="7"/>
        <v>0</v>
      </c>
      <c r="I42" s="410">
        <f t="shared" si="7"/>
        <v>0</v>
      </c>
      <c r="J42" s="410">
        <f t="shared" si="7"/>
        <v>0</v>
      </c>
      <c r="K42" s="410">
        <f t="shared" si="7"/>
        <v>0</v>
      </c>
      <c r="L42" s="410">
        <f t="shared" si="7"/>
        <v>0</v>
      </c>
      <c r="M42" s="410">
        <f t="shared" si="7"/>
        <v>0</v>
      </c>
      <c r="N42" s="410">
        <v>0</v>
      </c>
      <c r="O42" s="411">
        <v>0</v>
      </c>
      <c r="P42" s="4">
        <v>0</v>
      </c>
      <c r="Q42" s="4">
        <v>0</v>
      </c>
    </row>
    <row r="43" spans="1:17" ht="14.4" customHeight="1" x14ac:dyDescent="0.35">
      <c r="A43" s="395">
        <v>372</v>
      </c>
      <c r="B43" s="394" t="s">
        <v>81</v>
      </c>
      <c r="C43" s="412">
        <v>0</v>
      </c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3"/>
      <c r="P43" s="4">
        <v>0</v>
      </c>
      <c r="Q43" s="4">
        <v>0</v>
      </c>
    </row>
    <row r="44" spans="1:17" ht="14.4" customHeight="1" x14ac:dyDescent="0.35">
      <c r="A44" s="396">
        <v>381</v>
      </c>
      <c r="B44" s="397" t="s">
        <v>119</v>
      </c>
      <c r="C44" s="410">
        <v>2000</v>
      </c>
      <c r="D44" s="417"/>
      <c r="E44" s="417"/>
      <c r="F44" s="417"/>
      <c r="G44" s="417"/>
      <c r="H44" s="410">
        <v>2000</v>
      </c>
      <c r="I44" s="417"/>
      <c r="J44" s="417"/>
      <c r="K44" s="417"/>
      <c r="L44" s="417"/>
      <c r="M44" s="417"/>
      <c r="N44" s="417">
        <v>0</v>
      </c>
      <c r="O44" s="420">
        <v>0</v>
      </c>
    </row>
    <row r="45" spans="1:17" ht="30" customHeight="1" x14ac:dyDescent="0.35">
      <c r="A45" s="396">
        <v>4</v>
      </c>
      <c r="B45" s="397" t="s">
        <v>19</v>
      </c>
      <c r="C45" s="416">
        <f>C46+C47+C48++C49+C50+C51+C53+C54+C55+C56+C57</f>
        <v>2390982</v>
      </c>
      <c r="D45" s="416">
        <f>D46+D47+D48++D49+D50+D51+D53+D54+D55</f>
        <v>200000</v>
      </c>
      <c r="E45" s="416">
        <f t="shared" ref="E45" si="8">E46+E47+E48++E49+E50+E51+E53+E54</f>
        <v>0</v>
      </c>
      <c r="F45" s="416">
        <f>F46+F47+F48+F49+F50+F51+F53+F54+F55+F57</f>
        <v>2179960</v>
      </c>
      <c r="G45" s="416">
        <f>G46+G47+G48+G49+G50+G51+G52+G53+G54+G55+G56+G57</f>
        <v>0</v>
      </c>
      <c r="H45" s="416">
        <f>H46+H47+H49+H48+H50+H51+H53+H54+H55+H56+H57</f>
        <v>11022</v>
      </c>
      <c r="I45" s="416">
        <f>I46+I48+I50+I51+I53+I59</f>
        <v>0</v>
      </c>
      <c r="J45" s="410">
        <f>J48+J50+J51+J53+J59</f>
        <v>0</v>
      </c>
      <c r="K45" s="410">
        <f>K46+K47+K48+K49+K50+K51+K52+K53+K54+K55+K56+K57+K58</f>
        <v>0</v>
      </c>
      <c r="L45" s="410">
        <f>L48+L50+L51+L53+L59</f>
        <v>0</v>
      </c>
      <c r="M45" s="410">
        <f>M48+M50+M51+M53+M59</f>
        <v>0</v>
      </c>
      <c r="N45" s="410">
        <f>SUM(N46:N57)</f>
        <v>3192000</v>
      </c>
      <c r="O45" s="410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5">
        <v>411</v>
      </c>
      <c r="B46" s="394" t="s">
        <v>50</v>
      </c>
      <c r="C46" s="412">
        <v>0</v>
      </c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2"/>
      <c r="O46" s="418"/>
    </row>
    <row r="47" spans="1:17" ht="18" customHeight="1" x14ac:dyDescent="0.35">
      <c r="A47" s="395">
        <v>421</v>
      </c>
      <c r="B47" s="394" t="s">
        <v>108</v>
      </c>
      <c r="C47" s="412">
        <v>0</v>
      </c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2"/>
      <c r="O47" s="418"/>
    </row>
    <row r="48" spans="1:17" ht="23.25" customHeight="1" x14ac:dyDescent="0.35">
      <c r="A48" s="395">
        <v>422</v>
      </c>
      <c r="B48" s="394" t="s">
        <v>12</v>
      </c>
      <c r="C48" s="412">
        <v>2324000</v>
      </c>
      <c r="D48" s="412">
        <v>200000</v>
      </c>
      <c r="E48" s="412"/>
      <c r="F48" s="412">
        <v>2112978</v>
      </c>
      <c r="G48" s="412"/>
      <c r="H48" s="412">
        <v>11022</v>
      </c>
      <c r="I48" s="412"/>
      <c r="J48" s="412"/>
      <c r="K48" s="412"/>
      <c r="L48" s="412"/>
      <c r="M48" s="412"/>
      <c r="N48" s="412"/>
      <c r="O48" s="413"/>
    </row>
    <row r="49" spans="1:15" ht="18" x14ac:dyDescent="0.35">
      <c r="A49" s="395">
        <v>423</v>
      </c>
      <c r="B49" s="394" t="s">
        <v>56</v>
      </c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21"/>
    </row>
    <row r="50" spans="1:15" ht="18" x14ac:dyDescent="0.35">
      <c r="A50" s="395">
        <v>424</v>
      </c>
      <c r="B50" s="394" t="s">
        <v>20</v>
      </c>
      <c r="C50" s="412">
        <v>0</v>
      </c>
      <c r="D50" s="422"/>
      <c r="E50" s="422"/>
      <c r="F50" s="422"/>
      <c r="G50" s="412"/>
      <c r="H50" s="422"/>
      <c r="I50" s="422"/>
      <c r="J50" s="422"/>
      <c r="K50" s="422"/>
      <c r="L50" s="422"/>
      <c r="M50" s="422"/>
      <c r="N50" s="412"/>
      <c r="O50" s="412"/>
    </row>
    <row r="51" spans="1:15" ht="18" x14ac:dyDescent="0.35">
      <c r="A51" s="395">
        <v>426</v>
      </c>
      <c r="B51" s="394" t="s">
        <v>71</v>
      </c>
      <c r="C51" s="412">
        <v>0</v>
      </c>
      <c r="D51" s="412"/>
      <c r="E51" s="412"/>
      <c r="F51" s="412">
        <v>0</v>
      </c>
      <c r="G51" s="412"/>
      <c r="H51" s="412"/>
      <c r="I51" s="412"/>
      <c r="J51" s="412"/>
      <c r="K51" s="412"/>
      <c r="L51" s="412"/>
      <c r="M51" s="412"/>
      <c r="N51" s="412"/>
      <c r="O51" s="412"/>
    </row>
    <row r="52" spans="1:15" ht="18" x14ac:dyDescent="0.35">
      <c r="A52" s="396">
        <v>42</v>
      </c>
      <c r="B52" s="397" t="s">
        <v>104</v>
      </c>
      <c r="C52" s="412">
        <f>SUM(C46:C51)</f>
        <v>2324000</v>
      </c>
      <c r="D52" s="412">
        <f>SUM(D48:D51)</f>
        <v>200000</v>
      </c>
      <c r="E52" s="412">
        <f>SUM(E48:E51)</f>
        <v>0</v>
      </c>
      <c r="F52" s="412">
        <f>SUM(F48:F51)</f>
        <v>2112978</v>
      </c>
      <c r="G52" s="412">
        <f>SUM(G48:G51)</f>
        <v>0</v>
      </c>
      <c r="H52" s="412">
        <f>SUM(H48:H51)</f>
        <v>11022</v>
      </c>
      <c r="I52" s="412">
        <f t="shared" ref="I52:L52" si="9">SUM(I48:I51)</f>
        <v>0</v>
      </c>
      <c r="J52" s="412">
        <f t="shared" si="9"/>
        <v>0</v>
      </c>
      <c r="K52" s="412">
        <f t="shared" si="9"/>
        <v>0</v>
      </c>
      <c r="L52" s="412">
        <f t="shared" si="9"/>
        <v>0</v>
      </c>
      <c r="M52" s="412"/>
      <c r="N52" s="412">
        <v>3192000</v>
      </c>
      <c r="O52" s="412">
        <v>3195000</v>
      </c>
    </row>
    <row r="53" spans="1:15" ht="31.5" customHeight="1" x14ac:dyDescent="0.35">
      <c r="A53" s="396">
        <v>451</v>
      </c>
      <c r="B53" s="397" t="s">
        <v>147</v>
      </c>
      <c r="C53" s="419">
        <v>0</v>
      </c>
      <c r="D53" s="423">
        <v>0</v>
      </c>
      <c r="E53" s="422"/>
      <c r="F53" s="423">
        <v>0</v>
      </c>
      <c r="G53" s="422">
        <v>0</v>
      </c>
      <c r="H53" s="419">
        <v>0</v>
      </c>
      <c r="I53" s="422"/>
      <c r="J53" s="422"/>
      <c r="K53" s="423">
        <v>0</v>
      </c>
      <c r="L53" s="423">
        <v>0</v>
      </c>
      <c r="M53" s="423">
        <v>0</v>
      </c>
      <c r="N53" s="412">
        <v>0</v>
      </c>
      <c r="O53" s="412">
        <v>0</v>
      </c>
    </row>
    <row r="54" spans="1:15" ht="27.6" x14ac:dyDescent="0.35">
      <c r="A54" s="396">
        <v>451</v>
      </c>
      <c r="B54" s="397" t="s">
        <v>150</v>
      </c>
      <c r="C54" s="419"/>
      <c r="D54" s="422"/>
      <c r="E54" s="422"/>
      <c r="F54" s="419"/>
      <c r="G54" s="423">
        <v>0</v>
      </c>
      <c r="H54" s="419">
        <v>0</v>
      </c>
      <c r="I54" s="422"/>
      <c r="J54" s="422"/>
      <c r="K54" s="422">
        <v>0</v>
      </c>
      <c r="L54" s="422"/>
      <c r="M54" s="422"/>
      <c r="N54" s="412"/>
      <c r="O54" s="412"/>
    </row>
    <row r="55" spans="1:15" ht="30.75" customHeight="1" x14ac:dyDescent="0.35">
      <c r="A55" s="396">
        <v>451</v>
      </c>
      <c r="B55" s="397" t="s">
        <v>157</v>
      </c>
      <c r="C55" s="419"/>
      <c r="D55" s="422"/>
      <c r="E55" s="422"/>
      <c r="F55" s="419"/>
      <c r="G55" s="423"/>
      <c r="H55" s="424"/>
      <c r="I55" s="422"/>
      <c r="J55" s="422"/>
      <c r="K55" s="422"/>
      <c r="L55" s="422"/>
      <c r="M55" s="422"/>
      <c r="N55" s="412"/>
      <c r="O55" s="412"/>
    </row>
    <row r="56" spans="1:15" ht="44.25" customHeight="1" x14ac:dyDescent="0.35">
      <c r="A56" s="396">
        <v>451</v>
      </c>
      <c r="B56" s="399" t="s">
        <v>158</v>
      </c>
      <c r="C56" s="419"/>
      <c r="D56" s="422"/>
      <c r="E56" s="422"/>
      <c r="F56" s="419"/>
      <c r="G56" s="423"/>
      <c r="H56" s="419"/>
      <c r="I56" s="422"/>
      <c r="J56" s="422"/>
      <c r="K56" s="424"/>
      <c r="L56" s="422"/>
      <c r="M56" s="422"/>
      <c r="N56" s="412"/>
      <c r="O56" s="412"/>
    </row>
    <row r="57" spans="1:15" ht="18" x14ac:dyDescent="0.35">
      <c r="A57" s="400">
        <v>452</v>
      </c>
      <c r="B57" s="397" t="s">
        <v>142</v>
      </c>
      <c r="C57" s="419">
        <v>66982</v>
      </c>
      <c r="D57" s="422"/>
      <c r="E57" s="422"/>
      <c r="F57" s="423">
        <v>66982</v>
      </c>
      <c r="G57" s="422"/>
      <c r="H57" s="419"/>
      <c r="I57" s="422"/>
      <c r="J57" s="422"/>
      <c r="K57" s="422"/>
      <c r="L57" s="422"/>
      <c r="M57" s="422"/>
      <c r="N57" s="412"/>
      <c r="O57" s="412"/>
    </row>
    <row r="58" spans="1:15" ht="23.25" customHeight="1" x14ac:dyDescent="0.35">
      <c r="A58" s="401">
        <v>5</v>
      </c>
      <c r="B58" s="402" t="s">
        <v>82</v>
      </c>
      <c r="C58" s="419">
        <f>C59</f>
        <v>556018</v>
      </c>
      <c r="D58" s="422"/>
      <c r="E58" s="422"/>
      <c r="F58" s="419">
        <f>F59</f>
        <v>556018</v>
      </c>
      <c r="G58" s="419"/>
      <c r="H58" s="419"/>
      <c r="I58" s="419"/>
      <c r="J58" s="419"/>
      <c r="K58" s="419"/>
      <c r="L58" s="419"/>
      <c r="M58" s="419"/>
      <c r="N58" s="419">
        <f>N59</f>
        <v>0</v>
      </c>
      <c r="O58" s="419">
        <f>O59</f>
        <v>0</v>
      </c>
    </row>
    <row r="59" spans="1:15" ht="22.5" customHeight="1" x14ac:dyDescent="0.35">
      <c r="A59" s="403">
        <v>54432</v>
      </c>
      <c r="B59" s="404" t="s">
        <v>207</v>
      </c>
      <c r="C59" s="412">
        <v>556018</v>
      </c>
      <c r="D59" s="422"/>
      <c r="E59" s="422"/>
      <c r="F59" s="412">
        <v>556018</v>
      </c>
      <c r="G59" s="422"/>
      <c r="H59" s="412"/>
      <c r="I59" s="422"/>
      <c r="J59" s="422"/>
      <c r="K59" s="422"/>
      <c r="L59" s="422"/>
      <c r="M59" s="422"/>
      <c r="N59" s="412"/>
      <c r="O59" s="412"/>
    </row>
    <row r="60" spans="1:15" ht="22.5" customHeight="1" x14ac:dyDescent="0.35">
      <c r="A60" s="405">
        <v>922</v>
      </c>
      <c r="B60" s="406" t="s">
        <v>128</v>
      </c>
      <c r="C60" s="426">
        <v>15361000</v>
      </c>
      <c r="D60" s="425"/>
      <c r="E60" s="425">
        <v>15361000</v>
      </c>
      <c r="F60" s="426"/>
      <c r="G60" s="425"/>
      <c r="H60" s="426"/>
      <c r="I60" s="425"/>
      <c r="J60" s="425"/>
      <c r="K60" s="425"/>
      <c r="L60" s="425"/>
      <c r="M60" s="425"/>
      <c r="N60" s="426">
        <v>15361000</v>
      </c>
      <c r="O60" s="426">
        <v>15361000</v>
      </c>
    </row>
    <row r="61" spans="1:15" ht="18" x14ac:dyDescent="0.3">
      <c r="A61" s="570" t="s">
        <v>72</v>
      </c>
      <c r="B61" s="571"/>
      <c r="C61" s="428">
        <f>C25+C45+C58+C60</f>
        <v>133723000</v>
      </c>
      <c r="D61" s="428">
        <f>D25+D45+D58</f>
        <v>500000</v>
      </c>
      <c r="E61" s="428">
        <f>E25+E45+E60</f>
        <v>16461000</v>
      </c>
      <c r="F61" s="428">
        <f>F25+F45+F58</f>
        <v>3135978</v>
      </c>
      <c r="G61" s="428">
        <f t="shared" ref="G61:M61" si="10">G25+G45</f>
        <v>1847100</v>
      </c>
      <c r="H61" s="428">
        <f>H25+H45+H58+H60</f>
        <v>110852922</v>
      </c>
      <c r="I61" s="428">
        <f t="shared" si="10"/>
        <v>0</v>
      </c>
      <c r="J61" s="428">
        <f t="shared" si="10"/>
        <v>900000</v>
      </c>
      <c r="K61" s="428">
        <f t="shared" si="10"/>
        <v>26000</v>
      </c>
      <c r="L61" s="428">
        <f t="shared" si="10"/>
        <v>0</v>
      </c>
      <c r="M61" s="428">
        <f t="shared" si="10"/>
        <v>0</v>
      </c>
      <c r="N61" s="428">
        <f>N25+N45+N58+N60</f>
        <v>138047000</v>
      </c>
      <c r="O61" s="428">
        <f>O25+O45+O58+O60</f>
        <v>138330000</v>
      </c>
    </row>
    <row r="62" spans="1:15" ht="18" x14ac:dyDescent="0.35">
      <c r="A62" s="278"/>
      <c r="B62" s="429" t="s">
        <v>200</v>
      </c>
      <c r="C62" s="282"/>
      <c r="D62" s="279"/>
      <c r="E62" s="282"/>
      <c r="F62" s="278"/>
      <c r="G62" s="279"/>
      <c r="H62" s="280"/>
      <c r="I62" s="281"/>
      <c r="J62" s="281"/>
      <c r="K62" s="281" t="s">
        <v>194</v>
      </c>
      <c r="L62" s="281"/>
      <c r="M62" s="281"/>
      <c r="N62" s="279"/>
      <c r="O62" s="279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69"/>
      <c r="B65" s="56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42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workbookViewId="0">
      <selection activeCell="J6" sqref="J6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0"/>
      <c r="B2" s="430"/>
      <c r="C2" s="430"/>
      <c r="D2" s="430"/>
      <c r="E2" s="430"/>
      <c r="F2" s="430"/>
      <c r="G2" s="430"/>
      <c r="H2" s="597"/>
      <c r="I2" s="597"/>
      <c r="J2" s="597"/>
      <c r="K2" s="597"/>
    </row>
    <row r="3" spans="1:11" ht="25.5" customHeight="1" x14ac:dyDescent="0.3">
      <c r="A3" s="610" t="s">
        <v>230</v>
      </c>
      <c r="B3" s="610"/>
      <c r="C3" s="610"/>
      <c r="D3" s="610"/>
      <c r="E3" s="610"/>
      <c r="F3" s="610"/>
      <c r="G3" s="610"/>
      <c r="H3" s="610"/>
      <c r="I3" s="430"/>
      <c r="J3" s="430"/>
      <c r="K3" s="430"/>
    </row>
    <row r="4" spans="1:11" ht="12.75" customHeight="1" x14ac:dyDescent="0.3">
      <c r="A4" s="610" t="s">
        <v>210</v>
      </c>
      <c r="B4" s="610"/>
      <c r="C4" s="610"/>
      <c r="D4" s="610"/>
      <c r="E4" s="610"/>
      <c r="F4" s="610"/>
      <c r="G4" s="610"/>
      <c r="H4" s="610"/>
      <c r="I4" s="430"/>
      <c r="J4" s="430"/>
      <c r="K4" s="430"/>
    </row>
    <row r="5" spans="1:11" ht="15.6" x14ac:dyDescent="0.3">
      <c r="A5" s="431"/>
      <c r="B5" s="431"/>
      <c r="C5" s="431"/>
      <c r="D5" s="431"/>
      <c r="E5" s="431"/>
      <c r="F5" s="430"/>
      <c r="G5" s="430"/>
      <c r="H5" s="430"/>
      <c r="I5" s="430"/>
      <c r="J5" s="430"/>
      <c r="K5" s="430"/>
    </row>
    <row r="6" spans="1:11" ht="31.2" x14ac:dyDescent="0.3">
      <c r="A6" s="606" t="s">
        <v>211</v>
      </c>
      <c r="B6" s="607"/>
      <c r="C6" s="607"/>
      <c r="D6" s="607"/>
      <c r="E6" s="608"/>
      <c r="F6" s="432" t="s">
        <v>212</v>
      </c>
      <c r="G6" s="432" t="s">
        <v>213</v>
      </c>
      <c r="H6" s="432" t="s">
        <v>214</v>
      </c>
      <c r="I6" s="430"/>
      <c r="J6" s="430"/>
      <c r="K6" s="430"/>
    </row>
    <row r="7" spans="1:11" ht="26.25" customHeight="1" x14ac:dyDescent="0.3">
      <c r="A7" s="595" t="s">
        <v>215</v>
      </c>
      <c r="B7" s="595"/>
      <c r="C7" s="595"/>
      <c r="D7" s="595"/>
      <c r="E7" s="595"/>
      <c r="F7" s="433">
        <f>SUM(F8:F9)</f>
        <v>133723000</v>
      </c>
      <c r="G7" s="434">
        <f>SUM(G8:G9)</f>
        <v>138047000</v>
      </c>
      <c r="H7" s="434">
        <f>SUM(H8:H9)</f>
        <v>138330000</v>
      </c>
      <c r="I7" s="430"/>
      <c r="J7" s="430"/>
      <c r="K7" s="430"/>
    </row>
    <row r="8" spans="1:11" ht="26.25" customHeight="1" x14ac:dyDescent="0.3">
      <c r="A8" s="595" t="s">
        <v>26</v>
      </c>
      <c r="B8" s="595"/>
      <c r="C8" s="595"/>
      <c r="D8" s="595"/>
      <c r="E8" s="595"/>
      <c r="F8" s="433">
        <v>133697000</v>
      </c>
      <c r="G8" s="434">
        <v>137804000</v>
      </c>
      <c r="H8" s="434">
        <v>138080000</v>
      </c>
      <c r="I8" s="430"/>
      <c r="J8" s="430"/>
      <c r="K8" s="430"/>
    </row>
    <row r="9" spans="1:11" ht="26.25" customHeight="1" x14ac:dyDescent="0.3">
      <c r="A9" s="609" t="s">
        <v>31</v>
      </c>
      <c r="B9" s="609"/>
      <c r="C9" s="609"/>
      <c r="D9" s="609"/>
      <c r="E9" s="609"/>
      <c r="F9" s="433">
        <v>26000</v>
      </c>
      <c r="G9" s="434">
        <v>243000</v>
      </c>
      <c r="H9" s="434">
        <v>250000</v>
      </c>
      <c r="I9" s="430"/>
      <c r="J9" s="430"/>
      <c r="K9" s="430"/>
    </row>
    <row r="10" spans="1:11" ht="26.25" customHeight="1" x14ac:dyDescent="0.3">
      <c r="A10" s="609" t="s">
        <v>216</v>
      </c>
      <c r="B10" s="609"/>
      <c r="C10" s="609"/>
      <c r="D10" s="609"/>
      <c r="E10" s="609"/>
      <c r="F10" s="433">
        <f>SUM(F11:F12)</f>
        <v>117805982</v>
      </c>
      <c r="G10" s="434">
        <f>SUM(G11:G12)</f>
        <v>122686000</v>
      </c>
      <c r="H10" s="434">
        <f>SUM(H11:H12)</f>
        <v>122969000</v>
      </c>
      <c r="I10" s="430"/>
      <c r="J10" s="430"/>
      <c r="K10" s="430"/>
    </row>
    <row r="11" spans="1:11" ht="26.25" customHeight="1" x14ac:dyDescent="0.3">
      <c r="A11" s="595" t="s">
        <v>217</v>
      </c>
      <c r="B11" s="595"/>
      <c r="C11" s="595"/>
      <c r="D11" s="595"/>
      <c r="E11" s="595"/>
      <c r="F11" s="433">
        <v>115415000</v>
      </c>
      <c r="G11" s="434">
        <v>119494000</v>
      </c>
      <c r="H11" s="434">
        <v>119774000</v>
      </c>
      <c r="I11" s="430"/>
      <c r="J11" s="430"/>
      <c r="K11" s="430"/>
    </row>
    <row r="12" spans="1:11" ht="26.25" customHeight="1" x14ac:dyDescent="0.3">
      <c r="A12" s="609" t="s">
        <v>218</v>
      </c>
      <c r="B12" s="609"/>
      <c r="C12" s="609"/>
      <c r="D12" s="609"/>
      <c r="E12" s="609"/>
      <c r="F12" s="433">
        <v>2390982</v>
      </c>
      <c r="G12" s="434">
        <v>3192000</v>
      </c>
      <c r="H12" s="434">
        <v>3195000</v>
      </c>
      <c r="I12" s="430"/>
      <c r="J12" s="430"/>
      <c r="K12" s="430"/>
    </row>
    <row r="13" spans="1:11" ht="26.25" customHeight="1" x14ac:dyDescent="0.3">
      <c r="A13" s="596" t="s">
        <v>219</v>
      </c>
      <c r="B13" s="596"/>
      <c r="C13" s="596"/>
      <c r="D13" s="596"/>
      <c r="E13" s="596"/>
      <c r="F13" s="435">
        <f>SUM(F7-F10)</f>
        <v>15917018</v>
      </c>
      <c r="G13" s="436">
        <f>SUM(G7-G10)</f>
        <v>15361000</v>
      </c>
      <c r="H13" s="436">
        <f>SUM(H7-H10)</f>
        <v>15361000</v>
      </c>
      <c r="I13" s="430"/>
      <c r="J13" s="430"/>
      <c r="K13" s="430"/>
    </row>
    <row r="14" spans="1:11" ht="26.25" customHeight="1" x14ac:dyDescent="0.3">
      <c r="A14" s="605"/>
      <c r="B14" s="605"/>
      <c r="C14" s="605"/>
      <c r="D14" s="605"/>
      <c r="E14" s="605"/>
      <c r="F14" s="605"/>
      <c r="G14" s="605"/>
      <c r="H14" s="605"/>
      <c r="I14" s="430"/>
      <c r="J14" s="430"/>
      <c r="K14" s="430"/>
    </row>
    <row r="15" spans="1:11" ht="30.75" customHeight="1" x14ac:dyDescent="0.3">
      <c r="A15" s="598" t="s">
        <v>220</v>
      </c>
      <c r="B15" s="599"/>
      <c r="C15" s="599"/>
      <c r="D15" s="599"/>
      <c r="E15" s="600"/>
      <c r="F15" s="432" t="s">
        <v>212</v>
      </c>
      <c r="G15" s="432" t="s">
        <v>213</v>
      </c>
      <c r="H15" s="432" t="s">
        <v>214</v>
      </c>
      <c r="I15" s="430"/>
      <c r="J15" s="430"/>
      <c r="K15" s="430"/>
    </row>
    <row r="16" spans="1:11" ht="31.5" customHeight="1" x14ac:dyDescent="0.3">
      <c r="A16" s="601" t="s">
        <v>221</v>
      </c>
      <c r="B16" s="602"/>
      <c r="C16" s="602"/>
      <c r="D16" s="602"/>
      <c r="E16" s="603"/>
      <c r="F16" s="437">
        <v>-46083000</v>
      </c>
      <c r="G16" s="438">
        <v>-30722000</v>
      </c>
      <c r="H16" s="438">
        <v>-15361000</v>
      </c>
      <c r="I16" s="430"/>
      <c r="J16" s="430"/>
      <c r="K16" s="430"/>
    </row>
    <row r="17" spans="1:11" s="443" customFormat="1" ht="26.25" customHeight="1" x14ac:dyDescent="0.3">
      <c r="A17" s="604" t="s">
        <v>222</v>
      </c>
      <c r="B17" s="604"/>
      <c r="C17" s="604"/>
      <c r="D17" s="604"/>
      <c r="E17" s="604"/>
      <c r="F17" s="439">
        <v>-15361000</v>
      </c>
      <c r="G17" s="440">
        <v>-15361000</v>
      </c>
      <c r="H17" s="441">
        <v>-15361000</v>
      </c>
      <c r="I17" s="442"/>
      <c r="J17" s="442"/>
      <c r="K17" s="442"/>
    </row>
    <row r="18" spans="1:11" ht="26.25" customHeight="1" x14ac:dyDescent="0.3">
      <c r="A18" s="605"/>
      <c r="B18" s="605"/>
      <c r="C18" s="605"/>
      <c r="D18" s="605"/>
      <c r="E18" s="605"/>
      <c r="F18" s="605"/>
      <c r="G18" s="605"/>
      <c r="H18" s="605"/>
      <c r="I18" s="430"/>
      <c r="J18" s="430"/>
      <c r="K18" s="430"/>
    </row>
    <row r="19" spans="1:11" ht="26.25" customHeight="1" x14ac:dyDescent="0.3">
      <c r="A19" s="606" t="s">
        <v>223</v>
      </c>
      <c r="B19" s="607"/>
      <c r="C19" s="607"/>
      <c r="D19" s="607"/>
      <c r="E19" s="608"/>
      <c r="F19" s="432" t="s">
        <v>212</v>
      </c>
      <c r="G19" s="432" t="s">
        <v>213</v>
      </c>
      <c r="H19" s="432" t="s">
        <v>214</v>
      </c>
      <c r="I19" s="430"/>
      <c r="J19" s="430"/>
      <c r="K19" s="430"/>
    </row>
    <row r="20" spans="1:11" ht="26.25" customHeight="1" x14ac:dyDescent="0.3">
      <c r="A20" s="595" t="s">
        <v>110</v>
      </c>
      <c r="B20" s="595"/>
      <c r="C20" s="595"/>
      <c r="D20" s="595"/>
      <c r="E20" s="595"/>
      <c r="F20" s="444">
        <v>0</v>
      </c>
      <c r="G20" s="445">
        <v>0</v>
      </c>
      <c r="H20" s="445"/>
      <c r="I20" s="430"/>
      <c r="J20" s="430"/>
      <c r="K20" s="430"/>
    </row>
    <row r="21" spans="1:11" ht="26.25" customHeight="1" x14ac:dyDescent="0.3">
      <c r="A21" s="595" t="s">
        <v>224</v>
      </c>
      <c r="B21" s="595"/>
      <c r="C21" s="595"/>
      <c r="D21" s="595"/>
      <c r="E21" s="595"/>
      <c r="F21" s="444">
        <v>556018</v>
      </c>
      <c r="G21" s="445"/>
      <c r="H21" s="445"/>
      <c r="I21" s="430"/>
      <c r="J21" s="430"/>
      <c r="K21" s="430"/>
    </row>
    <row r="22" spans="1:11" s="447" customFormat="1" ht="26.25" customHeight="1" x14ac:dyDescent="0.3">
      <c r="A22" s="596" t="s">
        <v>225</v>
      </c>
      <c r="B22" s="596"/>
      <c r="C22" s="596"/>
      <c r="D22" s="596"/>
      <c r="E22" s="596"/>
      <c r="F22" s="439">
        <f>SUM(F20-F21)</f>
        <v>-556018</v>
      </c>
      <c r="G22" s="440">
        <f>SUM(G20-G21)</f>
        <v>0</v>
      </c>
      <c r="H22" s="440">
        <f>SUM(H20-H21)</f>
        <v>0</v>
      </c>
      <c r="I22" s="446"/>
      <c r="J22" s="446"/>
      <c r="K22" s="446"/>
    </row>
    <row r="23" spans="1:11" s="69" customFormat="1" ht="26.25" customHeight="1" x14ac:dyDescent="0.3">
      <c r="A23" s="448"/>
      <c r="B23" s="449"/>
      <c r="C23" s="450"/>
      <c r="D23" s="451"/>
      <c r="E23" s="449"/>
      <c r="F23" s="452"/>
      <c r="G23" s="453"/>
      <c r="H23" s="453"/>
      <c r="I23" s="454"/>
      <c r="J23" s="454"/>
      <c r="K23" s="454"/>
    </row>
    <row r="24" spans="1:11" ht="26.25" customHeight="1" x14ac:dyDescent="0.3">
      <c r="A24" s="595" t="s">
        <v>226</v>
      </c>
      <c r="B24" s="595"/>
      <c r="C24" s="595"/>
      <c r="D24" s="595"/>
      <c r="E24" s="595"/>
      <c r="F24" s="455">
        <f>SUM(F13,F17,F22)</f>
        <v>0</v>
      </c>
      <c r="G24" s="456">
        <f>SUM(G13,G17,G22)</f>
        <v>0</v>
      </c>
      <c r="H24" s="456">
        <f>SUM(H13,H17,H22)</f>
        <v>0</v>
      </c>
      <c r="I24" s="430"/>
      <c r="J24" s="430"/>
      <c r="K24" s="430"/>
    </row>
    <row r="25" spans="1:11" ht="15.6" x14ac:dyDescent="0.3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</row>
    <row r="26" spans="1:11" ht="15.6" x14ac:dyDescent="0.3">
      <c r="A26" s="597" t="s">
        <v>227</v>
      </c>
      <c r="B26" s="597"/>
      <c r="C26" s="597"/>
      <c r="D26" s="430"/>
      <c r="E26" s="430"/>
      <c r="F26" s="430"/>
      <c r="G26" s="597" t="s">
        <v>228</v>
      </c>
      <c r="H26" s="597"/>
      <c r="I26" s="430"/>
      <c r="J26" s="430"/>
      <c r="K26" s="430"/>
    </row>
    <row r="27" spans="1:11" ht="15.6" x14ac:dyDescent="0.3">
      <c r="A27" s="430"/>
      <c r="B27" s="430"/>
      <c r="C27" s="430"/>
      <c r="D27" s="430"/>
      <c r="E27" s="430"/>
      <c r="F27" s="430"/>
      <c r="G27" s="597" t="s">
        <v>229</v>
      </c>
      <c r="H27" s="597"/>
      <c r="I27" s="430"/>
      <c r="J27" s="430"/>
      <c r="K27" s="430"/>
    </row>
  </sheetData>
  <mergeCells count="24"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2021.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2022-03-11T10:24:06Z</cp:lastPrinted>
  <dcterms:created xsi:type="dcterms:W3CDTF">1996-10-14T23:33:28Z</dcterms:created>
  <dcterms:modified xsi:type="dcterms:W3CDTF">2023-02-24T09:32:29Z</dcterms:modified>
</cp:coreProperties>
</file>