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0" windowWidth="12120" windowHeight="8940" tabRatio="705" activeTab="4"/>
  </bookViews>
  <sheets>
    <sheet name="PLAN 2022." sheetId="20" r:id="rId1"/>
    <sheet name="FP prihodi 2022" sheetId="5" r:id="rId2"/>
    <sheet name="FP prihodi 2023. i 2024." sheetId="15" r:id="rId3"/>
    <sheet name="PLAN A1" sheetId="23" r:id="rId4"/>
    <sheet name="Opći dio 2022. " sheetId="24" r:id="rId5"/>
  </sheets>
  <definedNames>
    <definedName name="_xlnm.Print_Area" localSheetId="1">'FP prihodi 2022'!$A$1:$K$38</definedName>
    <definedName name="_xlnm.Print_Area" localSheetId="2">'FP prihodi 2023. i 2024.'!$A$1:$S$24</definedName>
    <definedName name="_xlnm.Print_Area" localSheetId="0">'PLAN 2022.'!$A$1:$L$96</definedName>
    <definedName name="_xlnm.Print_Area" localSheetId="3">'PLAN A1'!$A$1:$Q$67</definedName>
  </definedNames>
  <calcPr calcId="144525"/>
</workbook>
</file>

<file path=xl/calcChain.xml><?xml version="1.0" encoding="utf-8"?>
<calcChain xmlns="http://schemas.openxmlformats.org/spreadsheetml/2006/main">
  <c r="H22" i="24" l="1"/>
  <c r="G22" i="24"/>
  <c r="F22" i="24"/>
  <c r="H10" i="24"/>
  <c r="G10" i="24"/>
  <c r="F10" i="24"/>
  <c r="H7" i="24"/>
  <c r="H13" i="24" s="1"/>
  <c r="H24" i="24" s="1"/>
  <c r="G7" i="24"/>
  <c r="G13" i="24" s="1"/>
  <c r="G24" i="24" s="1"/>
  <c r="F7" i="24"/>
  <c r="F13" i="24" s="1"/>
  <c r="F24" i="24" s="1"/>
  <c r="G94" i="20" l="1"/>
  <c r="G14" i="20"/>
  <c r="J89" i="20" l="1"/>
  <c r="G90" i="20"/>
  <c r="G38" i="20" l="1"/>
  <c r="F52" i="23" l="1"/>
  <c r="E52" i="23"/>
  <c r="C30" i="23"/>
  <c r="B18" i="15" l="1"/>
  <c r="H52" i="23" l="1"/>
  <c r="D52" i="23" l="1"/>
  <c r="G12" i="20" l="1"/>
  <c r="F8" i="20" l="1"/>
  <c r="G35" i="20" l="1"/>
  <c r="G19" i="20"/>
  <c r="G77" i="20" l="1"/>
  <c r="H45" i="23"/>
  <c r="E30" i="23" l="1"/>
  <c r="H33" i="5"/>
  <c r="F33" i="5"/>
  <c r="E33" i="5"/>
  <c r="D33" i="5"/>
  <c r="B33" i="5"/>
  <c r="G17" i="20"/>
  <c r="G16" i="20"/>
  <c r="F81" i="20" l="1"/>
  <c r="G45" i="23" l="1"/>
  <c r="G52" i="23"/>
  <c r="C45" i="23" l="1"/>
  <c r="K45" i="23"/>
  <c r="J81" i="20" l="1"/>
  <c r="G87" i="20"/>
  <c r="G76" i="20"/>
  <c r="G86" i="20" l="1"/>
  <c r="G13" i="20" l="1"/>
  <c r="F45" i="23" l="1"/>
  <c r="G84" i="20" l="1"/>
  <c r="O25" i="23" l="1"/>
  <c r="N25" i="23"/>
  <c r="D45" i="23" l="1"/>
  <c r="F66" i="20" l="1"/>
  <c r="G85" i="20" l="1"/>
  <c r="G20" i="20"/>
  <c r="D39" i="23" l="1"/>
  <c r="E39" i="23"/>
  <c r="C39" i="23" l="1"/>
  <c r="G11" i="20" l="1"/>
  <c r="G71" i="20"/>
  <c r="G68" i="20"/>
  <c r="G67" i="20"/>
  <c r="J66" i="20"/>
  <c r="G66" i="20" l="1"/>
  <c r="G28" i="20"/>
  <c r="G10" i="20"/>
  <c r="G34" i="20" l="1"/>
  <c r="L8" i="20" l="1"/>
  <c r="K8" i="20"/>
  <c r="J18" i="15" l="1"/>
  <c r="K41" i="20"/>
  <c r="L41" i="20"/>
  <c r="E45" i="23" l="1"/>
  <c r="L7" i="20" l="1"/>
  <c r="L48" i="20" s="1"/>
  <c r="J36" i="20" l="1"/>
  <c r="J30" i="20" s="1"/>
  <c r="J25" i="20"/>
  <c r="F42" i="20"/>
  <c r="G44" i="20" l="1"/>
  <c r="G15" i="20"/>
  <c r="I33" i="5" l="1"/>
  <c r="J42" i="20"/>
  <c r="G88" i="20"/>
  <c r="G32" i="20"/>
  <c r="G33" i="20"/>
  <c r="G61" i="20"/>
  <c r="M30" i="23" l="1"/>
  <c r="M26" i="23"/>
  <c r="M36" i="23"/>
  <c r="M42" i="23"/>
  <c r="M45" i="23"/>
  <c r="M61" i="23" s="1"/>
  <c r="M25" i="23" l="1"/>
  <c r="G43" i="20"/>
  <c r="J33" i="5" l="1"/>
  <c r="J8" i="20"/>
  <c r="G21" i="20"/>
  <c r="G18" i="20"/>
  <c r="G47" i="20"/>
  <c r="G46" i="20"/>
  <c r="J45" i="20"/>
  <c r="F45" i="20"/>
  <c r="F73" i="20"/>
  <c r="F72" i="20" s="1"/>
  <c r="G45" i="20" l="1"/>
  <c r="C52" i="23"/>
  <c r="J73" i="20" l="1"/>
  <c r="G75" i="20"/>
  <c r="I52" i="23" l="1"/>
  <c r="J52" i="23"/>
  <c r="K52" i="23"/>
  <c r="L52" i="23"/>
  <c r="G31" i="20" l="1"/>
  <c r="F41" i="20"/>
  <c r="J27" i="20"/>
  <c r="J58" i="20" l="1"/>
  <c r="G62" i="20"/>
  <c r="F89" i="20"/>
  <c r="F58" i="20"/>
  <c r="F36" i="20"/>
  <c r="F30" i="20" s="1"/>
  <c r="E8" i="23" l="1"/>
  <c r="E19" i="23" s="1"/>
  <c r="F8" i="23"/>
  <c r="F19" i="23" s="1"/>
  <c r="D8" i="23"/>
  <c r="D19" i="23" s="1"/>
  <c r="I30" i="23"/>
  <c r="J30" i="23"/>
  <c r="K30" i="23"/>
  <c r="L30" i="23"/>
  <c r="H30" i="23"/>
  <c r="O58" i="23" l="1"/>
  <c r="N58" i="23"/>
  <c r="H36" i="23" l="1"/>
  <c r="C36" i="23"/>
  <c r="O45" i="23" l="1"/>
  <c r="O61" i="23" s="1"/>
  <c r="N45" i="23"/>
  <c r="F30" i="23" l="1"/>
  <c r="D30" i="23"/>
  <c r="M40" i="20"/>
  <c r="M42" i="20"/>
  <c r="M43" i="20"/>
  <c r="K72" i="20"/>
  <c r="J22" i="20"/>
  <c r="M27" i="20"/>
  <c r="J39" i="20"/>
  <c r="M39" i="20" s="1"/>
  <c r="H42" i="20"/>
  <c r="H41" i="20" s="1"/>
  <c r="I42" i="20"/>
  <c r="I41" i="20" s="1"/>
  <c r="L69" i="20"/>
  <c r="L53" i="20" s="1"/>
  <c r="P6" i="23"/>
  <c r="Q6" i="23"/>
  <c r="C26" i="23"/>
  <c r="C42" i="23"/>
  <c r="D42" i="23"/>
  <c r="D26" i="23"/>
  <c r="D36" i="23"/>
  <c r="G26" i="23"/>
  <c r="G30" i="23"/>
  <c r="H26" i="23"/>
  <c r="H25" i="23" s="1"/>
  <c r="H61" i="23" s="1"/>
  <c r="J26" i="23"/>
  <c r="N61" i="23"/>
  <c r="E26" i="23"/>
  <c r="E25" i="23" s="1"/>
  <c r="F26" i="23"/>
  <c r="I26" i="23"/>
  <c r="K26" i="23"/>
  <c r="L26" i="23"/>
  <c r="L25" i="23" s="1"/>
  <c r="P28" i="23"/>
  <c r="Q28" i="23"/>
  <c r="P33" i="23"/>
  <c r="Q33" i="23"/>
  <c r="E36" i="23"/>
  <c r="F36" i="23"/>
  <c r="G36" i="23"/>
  <c r="I36" i="23"/>
  <c r="J36" i="23"/>
  <c r="K36" i="23"/>
  <c r="L36" i="23"/>
  <c r="E42" i="23"/>
  <c r="F42" i="23"/>
  <c r="G42" i="23"/>
  <c r="H42" i="23"/>
  <c r="I42" i="23"/>
  <c r="J42" i="23"/>
  <c r="K42" i="23"/>
  <c r="L42" i="23"/>
  <c r="I45" i="23"/>
  <c r="J45" i="23"/>
  <c r="L45" i="23"/>
  <c r="C58" i="23"/>
  <c r="F58" i="23"/>
  <c r="P65" i="23"/>
  <c r="Q65" i="23"/>
  <c r="K69" i="20"/>
  <c r="K53" i="20" s="1"/>
  <c r="J54" i="20"/>
  <c r="J64" i="20"/>
  <c r="M64" i="20" s="1"/>
  <c r="J69" i="20"/>
  <c r="M81" i="20"/>
  <c r="M89" i="20"/>
  <c r="F54" i="20"/>
  <c r="F64" i="20"/>
  <c r="F69" i="20"/>
  <c r="I54" i="20"/>
  <c r="I73" i="20"/>
  <c r="H54" i="20"/>
  <c r="H73" i="20"/>
  <c r="E54" i="20"/>
  <c r="G55" i="20"/>
  <c r="G56" i="20"/>
  <c r="G57" i="20"/>
  <c r="G59" i="20"/>
  <c r="G60" i="20"/>
  <c r="G63" i="20"/>
  <c r="G65" i="20"/>
  <c r="G70" i="20"/>
  <c r="G74" i="20"/>
  <c r="G78" i="20"/>
  <c r="G79" i="20"/>
  <c r="G80" i="20"/>
  <c r="G82" i="20"/>
  <c r="G83" i="20"/>
  <c r="G91" i="20"/>
  <c r="G8" i="20"/>
  <c r="G9" i="20"/>
  <c r="F22" i="20"/>
  <c r="G23" i="20"/>
  <c r="G24" i="20"/>
  <c r="F25" i="20"/>
  <c r="G26" i="20"/>
  <c r="F27" i="20"/>
  <c r="G29" i="20"/>
  <c r="G37" i="20"/>
  <c r="G36" i="20" s="1"/>
  <c r="F39" i="20"/>
  <c r="E30" i="20"/>
  <c r="I89" i="20"/>
  <c r="I81" i="20"/>
  <c r="I58" i="20"/>
  <c r="I64" i="20"/>
  <c r="I69" i="20"/>
  <c r="H64" i="20"/>
  <c r="H69" i="20"/>
  <c r="H81" i="20"/>
  <c r="E69" i="20"/>
  <c r="E8" i="20"/>
  <c r="H8" i="20"/>
  <c r="I8" i="20"/>
  <c r="E39" i="20"/>
  <c r="H39" i="20"/>
  <c r="I39" i="20"/>
  <c r="E42" i="20"/>
  <c r="E41" i="20" s="1"/>
  <c r="H22" i="20"/>
  <c r="H25" i="20"/>
  <c r="H27" i="20"/>
  <c r="H30" i="20"/>
  <c r="I22" i="20"/>
  <c r="I25" i="20"/>
  <c r="I27" i="20"/>
  <c r="I30" i="20"/>
  <c r="E58" i="20"/>
  <c r="E64" i="20"/>
  <c r="E22" i="20"/>
  <c r="E25" i="20"/>
  <c r="E27" i="20"/>
  <c r="E81" i="20"/>
  <c r="K33" i="5"/>
  <c r="C33" i="5"/>
  <c r="G33" i="5"/>
  <c r="K18" i="15"/>
  <c r="O18" i="15"/>
  <c r="N18" i="15"/>
  <c r="Q18" i="15"/>
  <c r="R18" i="15"/>
  <c r="M18" i="15"/>
  <c r="L18" i="15"/>
  <c r="C18" i="15"/>
  <c r="F18" i="15"/>
  <c r="P18" i="15"/>
  <c r="S18" i="15"/>
  <c r="D18" i="15"/>
  <c r="E18" i="15"/>
  <c r="H18" i="15"/>
  <c r="I18" i="15"/>
  <c r="G18" i="15"/>
  <c r="H58" i="20"/>
  <c r="C35" i="5" l="1"/>
  <c r="C25" i="23"/>
  <c r="C61" i="23" s="1"/>
  <c r="F53" i="20"/>
  <c r="J53" i="20"/>
  <c r="G64" i="20"/>
  <c r="G25" i="20"/>
  <c r="I72" i="20"/>
  <c r="H7" i="20"/>
  <c r="H48" i="20" s="1"/>
  <c r="H93" i="20"/>
  <c r="E61" i="23"/>
  <c r="L61" i="23"/>
  <c r="E7" i="20"/>
  <c r="E48" i="20" s="1"/>
  <c r="I53" i="20"/>
  <c r="I92" i="20" s="1"/>
  <c r="J7" i="20"/>
  <c r="G27" i="20"/>
  <c r="F7" i="20"/>
  <c r="F48" i="20" s="1"/>
  <c r="J41" i="20"/>
  <c r="G41" i="20" s="1"/>
  <c r="D25" i="23"/>
  <c r="D61" i="23" s="1"/>
  <c r="I25" i="23"/>
  <c r="I61" i="23" s="1"/>
  <c r="F25" i="23"/>
  <c r="F61" i="23" s="1"/>
  <c r="G89" i="20"/>
  <c r="M25" i="20"/>
  <c r="G54" i="20"/>
  <c r="G69" i="20"/>
  <c r="I7" i="20"/>
  <c r="I48" i="20" s="1"/>
  <c r="G22" i="20"/>
  <c r="G42" i="20"/>
  <c r="M22" i="20"/>
  <c r="G30" i="20"/>
  <c r="H53" i="20"/>
  <c r="G40" i="20"/>
  <c r="G81" i="20"/>
  <c r="G39" i="20"/>
  <c r="H72" i="20"/>
  <c r="E53" i="20"/>
  <c r="I93" i="20"/>
  <c r="G25" i="23"/>
  <c r="G61" i="23" s="1"/>
  <c r="K25" i="23"/>
  <c r="K61" i="23" s="1"/>
  <c r="J25" i="23"/>
  <c r="J61" i="23" s="1"/>
  <c r="K20" i="15"/>
  <c r="F20" i="15"/>
  <c r="J72" i="20"/>
  <c r="G73" i="20"/>
  <c r="M54" i="20"/>
  <c r="M73" i="20"/>
  <c r="L72" i="20"/>
  <c r="M72" i="20" s="1"/>
  <c r="H92" i="20" l="1"/>
  <c r="J48" i="20"/>
  <c r="G48" i="20" s="1"/>
  <c r="G72" i="20"/>
  <c r="F93" i="20"/>
  <c r="F95" i="20" s="1"/>
  <c r="F92" i="20"/>
  <c r="E79" i="20" s="1"/>
  <c r="E73" i="20" s="1"/>
  <c r="E72" i="20" s="1"/>
  <c r="E92" i="20" s="1"/>
  <c r="G58" i="20"/>
  <c r="M53" i="20"/>
  <c r="L92" i="20"/>
  <c r="L93" i="20"/>
  <c r="L95" i="20" s="1"/>
  <c r="M58" i="20"/>
  <c r="K93" i="20"/>
  <c r="K95" i="20" s="1"/>
  <c r="K92" i="20"/>
  <c r="G7" i="20"/>
  <c r="J93" i="20"/>
  <c r="J95" i="20" s="1"/>
  <c r="G53" i="20"/>
  <c r="J92" i="20"/>
  <c r="G95" i="20" l="1"/>
  <c r="M93" i="20"/>
  <c r="G92" i="20"/>
  <c r="E93" i="20"/>
  <c r="G93" i="20"/>
  <c r="M92" i="20"/>
  <c r="M30" i="20"/>
  <c r="K7" i="20"/>
  <c r="K48" i="20" s="1"/>
  <c r="M48" i="20" s="1"/>
  <c r="M7" i="20" l="1"/>
</calcChain>
</file>

<file path=xl/sharedStrings.xml><?xml version="1.0" encoding="utf-8"?>
<sst xmlns="http://schemas.openxmlformats.org/spreadsheetml/2006/main" count="291" uniqueCount="231">
  <si>
    <t>u kunama</t>
  </si>
  <si>
    <t>Ukupno (po izvorima)</t>
  </si>
  <si>
    <t>Izvor</t>
  </si>
  <si>
    <t>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</si>
  <si>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</si>
  <si>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</si>
  <si>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</si>
  <si>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</si>
  <si>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</si>
  <si>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</si>
  <si>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</si>
  <si>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</si>
  <si>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</si>
  <si>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Oznaka rač.iz                                      računskog plana</t>
  </si>
  <si>
    <t>Izvor prihoda i primitaka</t>
  </si>
  <si>
    <t>Pomoći iz proračuna</t>
  </si>
  <si>
    <t>Prihodi od financijske imovine</t>
  </si>
  <si>
    <t>Prihodi po posebnim propisima</t>
  </si>
  <si>
    <t>Donacije od pravnih i fizičkih osoba izvan opće drž.</t>
  </si>
  <si>
    <t>RASHODI ZA NABAVU NEFINANCIJSKE IMOVINE</t>
  </si>
  <si>
    <t>Knjige</t>
  </si>
  <si>
    <t>Razred</t>
  </si>
  <si>
    <t>Skupina</t>
  </si>
  <si>
    <t>Pod        skupina</t>
  </si>
  <si>
    <t>NAZIV PRIHODA/RASHODA</t>
  </si>
  <si>
    <t>Povećanje  /    Smanjenje</t>
  </si>
  <si>
    <t>PRIHODI POSLOVANJA</t>
  </si>
  <si>
    <t>Prihodi od imovine</t>
  </si>
  <si>
    <t xml:space="preserve">Prihodi po posebnim propisima </t>
  </si>
  <si>
    <t xml:space="preserve">Prihodi ostvareni obavljanjem poslova na tržištu </t>
  </si>
  <si>
    <t xml:space="preserve">Prihodi iz proračuna </t>
  </si>
  <si>
    <t>PRIHODI OD PRODAJE NEFINANCIJSKE IMOVINE</t>
  </si>
  <si>
    <t>Prihodi od prodaje proizvedene dugotrajne imovine</t>
  </si>
  <si>
    <t>6+7</t>
  </si>
  <si>
    <t>RASHODI POSLOVANJA</t>
  </si>
  <si>
    <t>Plaće (bruto)</t>
  </si>
  <si>
    <t>Ostali rashodi za zaposlene</t>
  </si>
  <si>
    <t xml:space="preserve">Ostali rashodi </t>
  </si>
  <si>
    <t>Rashodi za nabavu proizvedene dugotrajne imovine</t>
  </si>
  <si>
    <t>Rashodi za dodatna ulaganja na nefinancijskoj imovini</t>
  </si>
  <si>
    <t>3+4                                     UKUPNI RASHODI</t>
  </si>
  <si>
    <t>Opći prihodi i primici</t>
  </si>
  <si>
    <t>Pomoći</t>
  </si>
  <si>
    <t>Donacije</t>
  </si>
  <si>
    <t>Namjenski primici od zaduživanja</t>
  </si>
  <si>
    <t>Vlastiti prihodi</t>
  </si>
  <si>
    <t>Prihodi od nefinancijske imovine i nadoknade šteta s osnova osiguranja</t>
  </si>
  <si>
    <t xml:space="preserve">Donacije </t>
  </si>
  <si>
    <t>Državni proračun</t>
  </si>
  <si>
    <t>Županijski proračun</t>
  </si>
  <si>
    <t>Materijalna imovina - licence</t>
  </si>
  <si>
    <t>IZDACI ZA FINANCIJSKU IMOVINU I OTPLATU ZAJMOVA</t>
  </si>
  <si>
    <t>OSTALI PRIHODI</t>
  </si>
  <si>
    <t>Ostali prihodi</t>
  </si>
  <si>
    <t>Računalni programi</t>
  </si>
  <si>
    <t>Kazne, penali i naknade štete, ostali tr.</t>
  </si>
  <si>
    <t>Prijevozna sredstva</t>
  </si>
  <si>
    <t xml:space="preserve">PLAN S.B.  ZA 2014.                   </t>
  </si>
  <si>
    <t xml:space="preserve">PLAN N.G.  ZA 2014.                   </t>
  </si>
  <si>
    <t>(7-5) 6</t>
  </si>
  <si>
    <t>Prihodi od prodaje proizvedene robe i pružanja usluga   i prihodi od donacija</t>
  </si>
  <si>
    <t>3+4+5                         UKUPNI RASHODI I IZDACI</t>
  </si>
  <si>
    <t>Brojčana oznaka i naziv aktivnosti/tekućeg ili kapitalnog projekta</t>
  </si>
  <si>
    <t>Račun rashoda/ izdatka</t>
  </si>
  <si>
    <t>Naziv računa</t>
  </si>
  <si>
    <t xml:space="preserve"> Procjena 2005.</t>
  </si>
  <si>
    <t xml:space="preserve"> Procjena 2006.</t>
  </si>
  <si>
    <t xml:space="preserve">RASHODI POSLOVANJA </t>
  </si>
  <si>
    <t>Plaće</t>
  </si>
  <si>
    <t xml:space="preserve">Ostali rashodi za zaposlene </t>
  </si>
  <si>
    <t>Ostali rashodi</t>
  </si>
  <si>
    <t>Nematerijalna proizvedena imovina</t>
  </si>
  <si>
    <t>UKUPNO A/Tpr./Kpr.</t>
  </si>
  <si>
    <t>Korisnik proračuna</t>
  </si>
  <si>
    <t>(proračunski/izvanproračunski)</t>
  </si>
  <si>
    <t>Opći prihodi i primici - Županijski proračun</t>
  </si>
  <si>
    <t xml:space="preserve">Vlastiti prihodi (prihodi od prodaje proizvoda i robe te pruženih usluga) </t>
  </si>
  <si>
    <t>Prihodi od nefinancijjske imovine i nadoknade šteta s osnova osiguranja</t>
  </si>
  <si>
    <t>Ukupno</t>
  </si>
  <si>
    <t>Brojčana oznaka i naziv programa</t>
  </si>
  <si>
    <t>A1  AKTIVNOST: BOLNIČKA I SKZZ ZDRAVSTVENE ZAŠTITA</t>
  </si>
  <si>
    <t>Kazne, penali i naknade štete, ost. rash.</t>
  </si>
  <si>
    <t>IZDACI ZA FINANCIJSKU IMOVINU I OTPLATU ZAJMA</t>
  </si>
  <si>
    <t>Prihodi za posebne namjene i HZZO</t>
  </si>
  <si>
    <t>Prihodi za posebne namjene i hzzo</t>
  </si>
  <si>
    <t xml:space="preserve">Opći prihodi i primici </t>
  </si>
  <si>
    <t>Prih za posebne namjene i hzzo</t>
  </si>
  <si>
    <t>Prih od nefinancijske imovine i nadoknade šteta s osnova osiguranja</t>
  </si>
  <si>
    <t xml:space="preserve">Prihodi  od HZZO za financiranje redovne djelatnosti korisnika proračuna </t>
  </si>
  <si>
    <t>Prihodi po posebnim propisima -HZZO</t>
  </si>
  <si>
    <t>UKUPNO PRIHODI I PRIMICI</t>
  </si>
  <si>
    <t>kamate za primljene kredite</t>
  </si>
  <si>
    <t>633-pomoći proračunu iz drugih proračuna</t>
  </si>
  <si>
    <t>641-prihodi od financijske imovine</t>
  </si>
  <si>
    <t>642-prihodi od nefinancijske imovine</t>
  </si>
  <si>
    <t>652-prihodi po 
posebnim propisima</t>
  </si>
  <si>
    <t>661-prihodi od prodaje proizvoda i robe 
te pruženih usluga</t>
  </si>
  <si>
    <t>663-donacije od pravnih
 i fizičkih osoba</t>
  </si>
  <si>
    <t>671-prihod od nadležnog proračuna 
za financiranje redovne djelatnosti</t>
  </si>
  <si>
    <t>673-prihod od HZZO-a na temelju 
ugovornih obveza</t>
  </si>
  <si>
    <t>683-ostali prihodi</t>
  </si>
  <si>
    <t>721-prihodi od prodaje građevinskih 
objekata</t>
  </si>
  <si>
    <t>845-primljeni zajmovi od trgovčkih društava 
izvan javnog sektora</t>
  </si>
  <si>
    <t>naknade troškova osoba izvan radnog odnosa</t>
  </si>
  <si>
    <t>proizvedena dugotrajna imovina</t>
  </si>
  <si>
    <t>Opća bolnica Nova Gradiška</t>
  </si>
  <si>
    <t>naknade troškova osobama izvan radnog odnosa</t>
  </si>
  <si>
    <t>Otplata glavnice primljenih robnih zajmova</t>
  </si>
  <si>
    <t>građevinski objekti</t>
  </si>
  <si>
    <t>Građevinski objekti</t>
  </si>
  <si>
    <t>PRIMICI OD FINANCIJSKE IMOVINE I ZADUŽIVANJA</t>
  </si>
  <si>
    <t>Primljeni zajmovi od trgovačkih društava-robni kredit</t>
  </si>
  <si>
    <t>638-pomoći temeljem prijenosa EU sredstava</t>
  </si>
  <si>
    <t>Namjenski primici od EU fondova</t>
  </si>
  <si>
    <t>844-primljeni krediti od kreditnih institucija-za Odjel pedijatrije</t>
  </si>
  <si>
    <t>namjenski primici od EU FONDOVA</t>
  </si>
  <si>
    <t>Namjenski primici od EU FONDOVA</t>
  </si>
  <si>
    <t>Ostale tekuće donacije</t>
  </si>
  <si>
    <t>pomoći iz državnog proračuna za pokriće gubitka</t>
  </si>
  <si>
    <t>tekuće donacije u novcu</t>
  </si>
  <si>
    <t>prihod od prodaje prijevoznih sredstava</t>
  </si>
  <si>
    <t>723-prihod od prodaje prijevoznih sredstava</t>
  </si>
  <si>
    <t xml:space="preserve">OPĆA BOLNICA NOVA GRADIŠKA </t>
  </si>
  <si>
    <t>OPĆA BOLNICA NOVA GRADIŠKA</t>
  </si>
  <si>
    <t xml:space="preserve">Pomoći proračunu iz drugh proračuna </t>
  </si>
  <si>
    <t>Opći prihodi i primici-Općine</t>
  </si>
  <si>
    <t>PLAN SA POKRIĆEM  GUBITKA</t>
  </si>
  <si>
    <t xml:space="preserve">Manjak prihoda iz prethodnih godina koji će se pokriti </t>
  </si>
  <si>
    <t>Manjak prihoda koji će se pokriti</t>
  </si>
  <si>
    <t>SVEUKUPNI RASHODI, IZDACI I POKRIĆE GUBITKA</t>
  </si>
  <si>
    <t>tekuće pomoći od HZZO-a</t>
  </si>
  <si>
    <t>pomoći dane unutar općeg proračuna</t>
  </si>
  <si>
    <t>pomoći proračunskim korisnicima drugih proračuna-stručno osposoblj</t>
  </si>
  <si>
    <t>pomoći temeljem prijenosa EU sredstava-stručno osposob.</t>
  </si>
  <si>
    <t>Prijevozna sredstva-rabljeni traktor,bicikli…</t>
  </si>
  <si>
    <t>tekuće pomoći od izvanproračunskih korisnika HZZ</t>
  </si>
  <si>
    <t>636-tekuće pomoći iz proračuna-općine</t>
  </si>
  <si>
    <t>634-Pomoći od izvanproračunskih korisnika HZZ</t>
  </si>
  <si>
    <t>Pomoći dane unutar općeg proračuna</t>
  </si>
  <si>
    <t>pomoći pror.korisn.-stručno osposoblj</t>
  </si>
  <si>
    <t>pomoći temelj.prij.EU-stručno osposoblj</t>
  </si>
  <si>
    <t>dodatna ulaganja na postroj.i opremi</t>
  </si>
  <si>
    <t>2022.</t>
  </si>
  <si>
    <t xml:space="preserve">Dodatno ulaganje na građevinskim objektima-preur.jil </t>
  </si>
  <si>
    <t xml:space="preserve">636-pomoći iz državnog proračuna za pokriće gubitka </t>
  </si>
  <si>
    <t xml:space="preserve">Opći prihodi i primici-pokriće gubitka </t>
  </si>
  <si>
    <t>Dodatna ulaganja na građevinskim objektima JIL</t>
  </si>
  <si>
    <t>Opći prihodi i primici -pomoći ,…</t>
  </si>
  <si>
    <t>Dodatna ulaganja na građevinskim objektima</t>
  </si>
  <si>
    <t>Dodatna ulaganja na građevinskim objektima krovna svjetlosna traka na JIL…</t>
  </si>
  <si>
    <t>Prihodi za financiranje rashoda poslovanja -dec.sr.</t>
  </si>
  <si>
    <t xml:space="preserve">636-pomoći iz državnog proračuna za nabavu uzv uređaja </t>
  </si>
  <si>
    <t xml:space="preserve">636-pomoći temeljem prijenosa  sredstava-ŽUPANIJA </t>
  </si>
  <si>
    <t>dodatno ulaganje na građevinskim objektima-projektna dokumentacija</t>
  </si>
  <si>
    <t>dodatno ulaganje na građevinskim objektima-razvod medicinskih plinova stara zgrada 
bilnice-zbog COVID 19</t>
  </si>
  <si>
    <t>pomoći iz državnog proračuna-podmirenje dospj obveza dobav.lijek i potr.med.mater</t>
  </si>
  <si>
    <t>tekuće pomoći iz drž.proracuna-covid 19 potrošni med materijal</t>
  </si>
  <si>
    <t>636-pomoći iz drž pror. Za sanaciju lijekova i potr.med.mater</t>
  </si>
  <si>
    <t>636-pomoći iz drž. Proračuna-covid19 potrošni med.mater</t>
  </si>
  <si>
    <t>pomoći temeljem prijenosa  sredstava -preuređenje    - općine</t>
  </si>
  <si>
    <t xml:space="preserve">Prihodi za financiranje rashoda poslovanja -krovna svjetlosna traka </t>
  </si>
  <si>
    <t>dodatno ulaganje na građevinskim objektima-razvod medicinskih plinova stara zgrada bolnice zbog COVID 19</t>
  </si>
  <si>
    <t>pomoći temeljem prijenosa  sredstava -projektna dokumentacija  - opć</t>
  </si>
  <si>
    <t>PROJEKCIJA PLANA 2023.</t>
  </si>
  <si>
    <t>Dodatna ulaganja na građevinskim objektima - decentralizirana sredstva</t>
  </si>
  <si>
    <t>Dodatno ulaganje na postrojenjima i opremi- decentralizirana sredstva</t>
  </si>
  <si>
    <r>
      <t>Primljeni krediti i zajmovi od kreditnih institucija-</t>
    </r>
    <r>
      <rPr>
        <sz val="12"/>
        <rFont val="Calibri"/>
        <family val="2"/>
        <charset val="238"/>
      </rPr>
      <t>preuređenje pedijatrije</t>
    </r>
  </si>
  <si>
    <t>Procjena 2023.</t>
  </si>
  <si>
    <t>2023.</t>
  </si>
  <si>
    <t>PROJEKCIJA FINANCIJSKOG PLANA 2023.</t>
  </si>
  <si>
    <t>PROJEKCIJA PLANA 2024.</t>
  </si>
  <si>
    <t>Ukupno prihodi i primici za 2022.</t>
  </si>
  <si>
    <t>Ukupno prihodi i primici za 2023. i 2024.</t>
  </si>
  <si>
    <t>PROJEKCIJA FINANCIJSKOG PLANA 2024.</t>
  </si>
  <si>
    <t>Procjena 2024.</t>
  </si>
  <si>
    <t>2024.</t>
  </si>
  <si>
    <t>dodatno ulaganje na građevinskim objektima- dec.</t>
  </si>
  <si>
    <t>dodatno ulaganje na građevinskim objektima</t>
  </si>
  <si>
    <t>Postrojenja i oprema-dec</t>
  </si>
  <si>
    <t>postrojenja i oprema</t>
  </si>
  <si>
    <t>pomoći temeljem prijenosa sredstava -EU</t>
  </si>
  <si>
    <t>pomoći temeljem prijenosa između istog  proračuna</t>
  </si>
  <si>
    <t xml:space="preserve">Prihodi od zateznih kamata </t>
  </si>
  <si>
    <t>pomoći temeljem prijenosa sredstava</t>
  </si>
  <si>
    <t>prihod središnjeg proračuna-MZ za dospjele obveze lijekovi i potrošni</t>
  </si>
  <si>
    <t xml:space="preserve">prihodi za financiranje rashoda poslovanja -županija- </t>
  </si>
  <si>
    <t xml:space="preserve">Prihodi  od HZZO za financiranje redovne djelatno korisnika pror-uravnotežen </t>
  </si>
  <si>
    <t xml:space="preserve">prihodi za financiranje rashoda poslovanja </t>
  </si>
  <si>
    <t xml:space="preserve">PREDSJEDNIK UPRAVNOG VIJEĆA:Mladen Sertić dipl.inž. </t>
  </si>
  <si>
    <t>PREDSJEDNIK UPRAVNOG VIJEĆA: Mladen Sertić dipl.inž.</t>
  </si>
  <si>
    <t>PREDSJEDNIK UPRAVNOG VIJEĆA: Mladen Sertić, dipl.inž.</t>
  </si>
  <si>
    <r>
      <t>prihoda i primitaka</t>
    </r>
    <r>
      <rPr>
        <b/>
        <vertAlign val="superscript"/>
        <sz val="12"/>
        <rFont val="Calibri"/>
        <family val="2"/>
        <charset val="238"/>
        <scheme val="minor"/>
      </rPr>
      <t xml:space="preserve"> *2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</si>
  <si>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>Oznaka rač.iz                                      računskog plana</t>
    </r>
    <r>
      <rPr>
        <b/>
        <vertAlign val="superscript"/>
        <sz val="12"/>
        <rFont val="Calibri"/>
        <family val="2"/>
        <charset val="238"/>
        <scheme val="minor"/>
      </rPr>
      <t>*1</t>
    </r>
  </si>
  <si>
    <t>Otplata glavnice  kredita za energetsku obnovu zgrada u Bolnici</t>
  </si>
  <si>
    <t>Otplata glavnice kredita za energetsku obnovu
zgrada bolnice</t>
  </si>
  <si>
    <t xml:space="preserve">III. IZMNJENE I DOPUNE OBJEDINJENI PLAN PRIHODA/primitaka  I RASHODA/izdataka  ZA 2022. I PROJEKCIJE PLANA ZA 2023. I 2024. </t>
  </si>
  <si>
    <t>II IZMJENE PLANA ZA 2022.</t>
  </si>
  <si>
    <t xml:space="preserve">III. IZMJENE I DOPUNE  OBJEDINJENI PLAN PRIHODA/primitaka  I RASHODA/izdataka  ZA 2022. I PROJEKCIJE PLANA ZA 2023. I 2024. </t>
  </si>
  <si>
    <t>lipanj   2022.</t>
  </si>
  <si>
    <t>III.IZMJENE I DOPUNE FINANCIJSKI  PLAN  -Procjena prihoda i primitaka  ZA 2023. I 2024.</t>
  </si>
  <si>
    <t>III.IZMJENE I DOPUNE FINANCIJSKI PLAN-procjena prihoda i primitaka za 2022.</t>
  </si>
  <si>
    <t>Nova Gradiška,lipanj 2022.</t>
  </si>
  <si>
    <t xml:space="preserve">III. IZMJENE PLANA ZA 2022.
</t>
  </si>
  <si>
    <t>III.Izmjene Plana poslovanja za 2022.</t>
  </si>
  <si>
    <t>lipanj 2022.</t>
  </si>
  <si>
    <t>tekuće pomoći iz drž. Prora. pror.kor.JLPS-dospjele obveze dob.lij.i potr.med.mat</t>
  </si>
  <si>
    <t>Pomoći tekuće iz drž.poračuna</t>
  </si>
  <si>
    <t xml:space="preserve">tekuće pomoći iz drž. Prora. pror.kor.JLPS-razl uvećanja plaće za prekovreme.rad </t>
  </si>
  <si>
    <t xml:space="preserve">636-tekuće pomoći iz državnog proračuna pror.kor. JLPS-RAZLIKA UVEĆANJA PLAĆE ZA PREKOVREMENI RAD </t>
  </si>
  <si>
    <t>OPĆI DIO</t>
  </si>
  <si>
    <t xml:space="preserve">PRIHODI/RASHODI TEKUĆA GODINA </t>
  </si>
  <si>
    <t>Prijedlog plana za 2022.</t>
  </si>
  <si>
    <t>Projekcija plana za 2023.</t>
  </si>
  <si>
    <t>Projekcija plana za 2024.</t>
  </si>
  <si>
    <t>PRIHODI UKUPNO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</si>
  <si>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</si>
  <si>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</si>
  <si>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</si>
  <si>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</si>
  <si>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</si>
  <si>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UKUPAN DONOS VIŠKA/MANJKA IZ PRETHODNE(IH) GODINA </t>
  </si>
  <si>
    <t>VIŠAK/MANJAK IZ PRETHODNE(IH) GODINE KOJI ĆE SE POKRITI/RASPOREDITI</t>
  </si>
  <si>
    <t xml:space="preserve">RAČUN FINANCIRANJA </t>
  </si>
  <si>
    <t>IZDACI ZA FINANCIJSKU IMOVINU I OTPLATE ZAJMOVA</t>
  </si>
  <si>
    <t>NETO FINANCIRANJE</t>
  </si>
  <si>
    <t>VIŠAK / MANJAK + NETO FINANCIRANJE</t>
  </si>
  <si>
    <t>Lipanj  2022.</t>
  </si>
  <si>
    <t>PREDSJEDNIK UPRAVNOG VIJEĆA:</t>
  </si>
  <si>
    <t>Mladen Sertić, dipl.inž.</t>
  </si>
  <si>
    <t xml:space="preserve">III.Izmjene i dopune Financijskog plan poslovanja za 2022.  i projekcije plana za 2023. i 2024. </t>
  </si>
  <si>
    <r>
      <t>III.IZMJENE I DOPUNE  FINANCIJSKOG PLANA POSLOVANJA OPĆE BOLNICE NOVA GRADIŠKA</t>
    </r>
    <r>
      <rPr>
        <b/>
        <sz val="12"/>
        <color indexed="8"/>
        <rFont val="Calibri"/>
        <family val="2"/>
        <charset val="238"/>
      </rPr>
      <t xml:space="preserve"> ZA 2022. I                                                                                                                                                PROJEKCIJA PLANA ZA  2023. I 2024.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</si>
</sst>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(* #,##0.00_);_(* \(#,##0.00\);_(* &quot;-&quot;??_);_(@_)"/>
    <numFmt numFmtId="165" formatCode="#,##0.00_ ;[Red]\-#,##0.00\ "/>
  </numFmts>
  <fonts count="104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color rgb="FFC00000"/>
      <name val="Times New Roman"/>
      <family val="1"/>
      <charset val="238"/>
    </font>
    <font>
      <sz val="12"/>
      <color rgb="FFC00000"/>
      <name val="Calibri"/>
      <family val="2"/>
      <charset val="238"/>
    </font>
    <font>
      <sz val="10"/>
      <color rgb="FFC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20" borderId="1" applyNumberFormat="0" applyFont="0" applyAlignment="0" applyProtection="0"/>
    <xf numFmtId="43" fontId="48" fillId="0" borderId="0" applyFont="0" applyFill="0" applyBorder="0" applyAlignment="0" applyProtection="0"/>
    <xf numFmtId="0" fontId="35" fillId="4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39" fillId="21" borderId="7" applyNumberFormat="0" applyAlignment="0" applyProtection="0"/>
    <xf numFmtId="0" fontId="40" fillId="21" borderId="2" applyNumberFormat="0" applyAlignment="0" applyProtection="0"/>
    <xf numFmtId="0" fontId="36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23" borderId="0" applyNumberFormat="0" applyBorder="0" applyAlignment="0" applyProtection="0"/>
    <xf numFmtId="0" fontId="19" fillId="0" borderId="0"/>
    <xf numFmtId="0" fontId="1" fillId="0" borderId="0"/>
    <xf numFmtId="0" fontId="27" fillId="0" borderId="0"/>
    <xf numFmtId="0" fontId="49" fillId="0" borderId="0"/>
    <xf numFmtId="0" fontId="41" fillId="0" borderId="8" applyNumberFormat="0" applyFill="0" applyAlignment="0" applyProtection="0"/>
    <xf numFmtId="0" fontId="42" fillId="22" borderId="3" applyNumberFormat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8" fillId="7" borderId="2" applyNumberFormat="0" applyAlignment="0" applyProtection="0"/>
  </cellStyleXfs>
  <cellXfs count="613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5" fillId="0" borderId="0" xfId="0" quotePrefix="1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3" fontId="0" fillId="0" borderId="0" xfId="0" applyNumberFormat="1" applyAlignment="1">
      <alignment wrapText="1"/>
    </xf>
    <xf numFmtId="3" fontId="5" fillId="0" borderId="0" xfId="0" applyNumberFormat="1" applyFont="1"/>
    <xf numFmtId="3" fontId="12" fillId="0" borderId="0" xfId="0" applyNumberFormat="1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/>
    </xf>
    <xf numFmtId="0" fontId="17" fillId="0" borderId="0" xfId="0" applyFont="1" applyAlignment="1"/>
    <xf numFmtId="0" fontId="18" fillId="0" borderId="0" xfId="0" applyFont="1"/>
    <xf numFmtId="0" fontId="0" fillId="0" borderId="20" xfId="0" applyBorder="1" applyAlignment="1"/>
    <xf numFmtId="0" fontId="15" fillId="0" borderId="21" xfId="37" applyFont="1" applyBorder="1" applyAlignment="1">
      <alignment horizontal="center" vertical="center" wrapText="1"/>
    </xf>
    <xf numFmtId="0" fontId="15" fillId="0" borderId="22" xfId="37" applyFont="1" applyBorder="1" applyAlignment="1">
      <alignment horizontal="center" vertical="center" wrapText="1"/>
    </xf>
    <xf numFmtId="0" fontId="16" fillId="0" borderId="23" xfId="37" applyFont="1" applyBorder="1" applyAlignment="1">
      <alignment horizontal="center" vertical="center"/>
    </xf>
    <xf numFmtId="0" fontId="16" fillId="0" borderId="22" xfId="37" applyFont="1" applyBorder="1" applyAlignment="1">
      <alignment horizontal="center"/>
    </xf>
    <xf numFmtId="0" fontId="18" fillId="0" borderId="24" xfId="0" applyFont="1" applyBorder="1"/>
    <xf numFmtId="0" fontId="25" fillId="0" borderId="0" xfId="37" applyFont="1"/>
    <xf numFmtId="0" fontId="14" fillId="0" borderId="0" xfId="0" applyFont="1" applyAlignment="1"/>
    <xf numFmtId="0" fontId="22" fillId="0" borderId="0" xfId="37" applyFont="1"/>
    <xf numFmtId="0" fontId="10" fillId="0" borderId="0" xfId="0" applyFont="1" applyAlignment="1">
      <alignment vertical="top"/>
    </xf>
    <xf numFmtId="0" fontId="3" fillId="1" borderId="15" xfId="0" applyFont="1" applyFill="1" applyBorder="1" applyAlignment="1">
      <alignment horizontal="left" wrapText="1"/>
    </xf>
    <xf numFmtId="3" fontId="15" fillId="0" borderId="0" xfId="0" applyNumberFormat="1" applyFont="1"/>
    <xf numFmtId="3" fontId="14" fillId="0" borderId="0" xfId="0" applyNumberFormat="1" applyFont="1"/>
    <xf numFmtId="3" fontId="0" fillId="0" borderId="0" xfId="0" applyNumberFormat="1" applyAlignment="1">
      <alignment vertical="top"/>
    </xf>
    <xf numFmtId="3" fontId="10" fillId="0" borderId="0" xfId="0" applyNumberFormat="1" applyFont="1" applyAlignment="1">
      <alignment vertical="top"/>
    </xf>
    <xf numFmtId="0" fontId="15" fillId="0" borderId="13" xfId="37" applyFont="1" applyBorder="1" applyAlignment="1">
      <alignment horizontal="center" vertical="center" wrapText="1"/>
    </xf>
    <xf numFmtId="0" fontId="10" fillId="0" borderId="20" xfId="0" applyFont="1" applyBorder="1" applyAlignment="1"/>
    <xf numFmtId="0" fontId="15" fillId="0" borderId="23" xfId="37" applyFont="1" applyBorder="1" applyAlignment="1">
      <alignment horizontal="center" vertical="center"/>
    </xf>
    <xf numFmtId="0" fontId="15" fillId="0" borderId="23" xfId="37" applyFont="1" applyBorder="1" applyAlignment="1">
      <alignment horizontal="center"/>
    </xf>
    <xf numFmtId="0" fontId="30" fillId="0" borderId="0" xfId="37" applyFont="1"/>
    <xf numFmtId="0" fontId="21" fillId="0" borderId="0" xfId="37" applyFont="1"/>
    <xf numFmtId="0" fontId="0" fillId="0" borderId="0" xfId="0" applyFill="1"/>
    <xf numFmtId="0" fontId="48" fillId="0" borderId="0" xfId="0" applyFont="1" applyAlignment="1">
      <alignment horizontal="center" wrapText="1"/>
    </xf>
    <xf numFmtId="3" fontId="51" fillId="0" borderId="38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1" fillId="0" borderId="0" xfId="0" quotePrefix="1" applyNumberFormat="1" applyFont="1" applyBorder="1" applyAlignment="1">
      <alignment horizontal="center" vertical="center" wrapText="1"/>
    </xf>
    <xf numFmtId="3" fontId="51" fillId="0" borderId="0" xfId="0" applyNumberFormat="1" applyFont="1"/>
    <xf numFmtId="3" fontId="54" fillId="0" borderId="12" xfId="0" applyNumberFormat="1" applyFont="1" applyBorder="1" applyAlignment="1">
      <alignment horizontal="right" vertical="center"/>
    </xf>
    <xf numFmtId="3" fontId="54" fillId="0" borderId="47" xfId="0" applyNumberFormat="1" applyFont="1" applyBorder="1" applyAlignment="1">
      <alignment horizontal="right" vertical="center"/>
    </xf>
    <xf numFmtId="3" fontId="53" fillId="0" borderId="0" xfId="0" applyNumberFormat="1" applyFont="1"/>
    <xf numFmtId="3" fontId="54" fillId="0" borderId="0" xfId="0" applyNumberFormat="1" applyFont="1" applyBorder="1" applyAlignment="1">
      <alignment horizontal="right" vertical="center"/>
    </xf>
    <xf numFmtId="0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/>
    </xf>
    <xf numFmtId="3" fontId="26" fillId="0" borderId="0" xfId="20" applyNumberFormat="1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3" fontId="51" fillId="0" borderId="37" xfId="0" quotePrefix="1" applyNumberFormat="1" applyFont="1" applyFill="1" applyBorder="1" applyAlignment="1">
      <alignment horizontal="right" wrapText="1"/>
    </xf>
    <xf numFmtId="3" fontId="7" fillId="0" borderId="38" xfId="0" applyNumberFormat="1" applyFont="1" applyBorder="1"/>
    <xf numFmtId="3" fontId="6" fillId="0" borderId="50" xfId="0" applyNumberFormat="1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/>
    <xf numFmtId="3" fontId="15" fillId="0" borderId="0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 applyAlignment="1">
      <alignment vertical="top"/>
    </xf>
    <xf numFmtId="0" fontId="25" fillId="0" borderId="0" xfId="38" applyFont="1" applyBorder="1"/>
    <xf numFmtId="0" fontId="10" fillId="0" borderId="0" xfId="0" applyFont="1" applyBorder="1" applyAlignment="1">
      <alignment vertical="top"/>
    </xf>
    <xf numFmtId="0" fontId="18" fillId="0" borderId="26" xfId="0" applyFont="1" applyFill="1" applyBorder="1"/>
    <xf numFmtId="0" fontId="19" fillId="0" borderId="0" xfId="37" applyFill="1"/>
    <xf numFmtId="3" fontId="16" fillId="0" borderId="0" xfId="37" applyNumberFormat="1" applyFont="1" applyFill="1"/>
    <xf numFmtId="3" fontId="0" fillId="0" borderId="0" xfId="0" applyNumberFormat="1" applyFill="1"/>
    <xf numFmtId="3" fontId="24" fillId="0" borderId="0" xfId="37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29" fillId="0" borderId="0" xfId="0" applyFont="1" applyFill="1"/>
    <xf numFmtId="0" fontId="25" fillId="0" borderId="0" xfId="37" applyFont="1" applyFill="1"/>
    <xf numFmtId="0" fontId="30" fillId="0" borderId="0" xfId="37" applyFont="1" applyFill="1"/>
    <xf numFmtId="3" fontId="7" fillId="0" borderId="63" xfId="37" applyNumberFormat="1" applyFont="1" applyFill="1" applyBorder="1"/>
    <xf numFmtId="0" fontId="51" fillId="0" borderId="0" xfId="0" applyNumberFormat="1" applyFont="1" applyFill="1" applyBorder="1" applyAlignment="1">
      <alignment horizontal="center"/>
    </xf>
    <xf numFmtId="0" fontId="18" fillId="0" borderId="24" xfId="0" applyFont="1" applyFill="1" applyBorder="1"/>
    <xf numFmtId="3" fontId="7" fillId="0" borderId="52" xfId="37" applyNumberFormat="1" applyFont="1" applyFill="1" applyBorder="1"/>
    <xf numFmtId="0" fontId="56" fillId="0" borderId="0" xfId="0" applyFont="1" applyAlignment="1"/>
    <xf numFmtId="0" fontId="56" fillId="0" borderId="0" xfId="0" applyFont="1"/>
    <xf numFmtId="0" fontId="57" fillId="0" borderId="0" xfId="0" applyNumberFormat="1" applyFont="1" applyFill="1" applyBorder="1" applyAlignment="1">
      <alignment horizontal="center"/>
    </xf>
    <xf numFmtId="0" fontId="23" fillId="0" borderId="0" xfId="37" applyFont="1" applyFill="1" applyBorder="1" applyAlignment="1">
      <alignment horizontal="left"/>
    </xf>
    <xf numFmtId="0" fontId="23" fillId="0" borderId="0" xfId="3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22" xfId="37" applyNumberFormat="1" applyFont="1" applyFill="1" applyBorder="1"/>
    <xf numFmtId="0" fontId="0" fillId="0" borderId="64" xfId="0" applyFill="1" applyBorder="1"/>
    <xf numFmtId="0" fontId="60" fillId="0" borderId="24" xfId="0" applyFont="1" applyFill="1" applyBorder="1"/>
    <xf numFmtId="3" fontId="59" fillId="0" borderId="63" xfId="37" applyNumberFormat="1" applyFont="1" applyFill="1" applyBorder="1"/>
    <xf numFmtId="0" fontId="61" fillId="0" borderId="0" xfId="0" applyFont="1" applyFill="1"/>
    <xf numFmtId="3" fontId="7" fillId="0" borderId="38" xfId="0" quotePrefix="1" applyNumberFormat="1" applyFont="1" applyFill="1" applyBorder="1" applyAlignment="1">
      <alignment horizontal="left" wrapText="1"/>
    </xf>
    <xf numFmtId="0" fontId="7" fillId="0" borderId="0" xfId="37" applyFont="1" applyFill="1" applyBorder="1" applyAlignment="1">
      <alignment horizontal="left"/>
    </xf>
    <xf numFmtId="0" fontId="18" fillId="0" borderId="0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65" fillId="0" borderId="14" xfId="37" applyFont="1" applyBorder="1" applyAlignment="1">
      <alignment horizontal="left"/>
    </xf>
    <xf numFmtId="0" fontId="65" fillId="0" borderId="11" xfId="37" applyFont="1" applyBorder="1" applyAlignment="1">
      <alignment horizontal="left"/>
    </xf>
    <xf numFmtId="0" fontId="65" fillId="0" borderId="11" xfId="37" applyFont="1" applyFill="1" applyBorder="1"/>
    <xf numFmtId="3" fontId="65" fillId="0" borderId="11" xfId="37" applyNumberFormat="1" applyFont="1" applyFill="1" applyBorder="1"/>
    <xf numFmtId="0" fontId="65" fillId="0" borderId="15" xfId="37" applyFont="1" applyFill="1" applyBorder="1" applyAlignment="1">
      <alignment horizontal="left"/>
    </xf>
    <xf numFmtId="0" fontId="65" fillId="0" borderId="26" xfId="37" applyFont="1" applyFill="1" applyBorder="1" applyAlignment="1">
      <alignment horizontal="left"/>
    </xf>
    <xf numFmtId="0" fontId="65" fillId="0" borderId="19" xfId="37" applyFont="1" applyFill="1" applyBorder="1" applyAlignment="1">
      <alignment horizontal="left"/>
    </xf>
    <xf numFmtId="0" fontId="65" fillId="0" borderId="12" xfId="37" applyFont="1" applyFill="1" applyBorder="1"/>
    <xf numFmtId="3" fontId="64" fillId="0" borderId="12" xfId="37" applyNumberFormat="1" applyFont="1" applyFill="1" applyBorder="1"/>
    <xf numFmtId="3" fontId="65" fillId="0" borderId="12" xfId="37" applyNumberFormat="1" applyFont="1" applyFill="1" applyBorder="1"/>
    <xf numFmtId="0" fontId="65" fillId="0" borderId="16" xfId="37" applyFont="1" applyFill="1" applyBorder="1"/>
    <xf numFmtId="0" fontId="28" fillId="0" borderId="12" xfId="37" applyFont="1" applyFill="1" applyBorder="1" applyAlignment="1">
      <alignment horizontal="left"/>
    </xf>
    <xf numFmtId="0" fontId="66" fillId="0" borderId="12" xfId="37" applyFont="1" applyFill="1" applyBorder="1"/>
    <xf numFmtId="3" fontId="18" fillId="0" borderId="12" xfId="37" applyNumberFormat="1" applyFont="1" applyFill="1" applyBorder="1"/>
    <xf numFmtId="3" fontId="67" fillId="0" borderId="12" xfId="37" applyNumberFormat="1" applyFont="1" applyFill="1" applyBorder="1"/>
    <xf numFmtId="3" fontId="68" fillId="0" borderId="11" xfId="37" applyNumberFormat="1" applyFont="1" applyFill="1" applyBorder="1"/>
    <xf numFmtId="3" fontId="69" fillId="0" borderId="12" xfId="37" applyNumberFormat="1" applyFont="1" applyFill="1" applyBorder="1"/>
    <xf numFmtId="3" fontId="28" fillId="0" borderId="12" xfId="37" applyNumberFormat="1" applyFont="1" applyFill="1" applyBorder="1"/>
    <xf numFmtId="0" fontId="70" fillId="0" borderId="16" xfId="37" applyFont="1" applyFill="1" applyBorder="1"/>
    <xf numFmtId="3" fontId="60" fillId="0" borderId="12" xfId="37" applyNumberFormat="1" applyFont="1" applyFill="1" applyBorder="1"/>
    <xf numFmtId="3" fontId="28" fillId="0" borderId="11" xfId="37" applyNumberFormat="1" applyFont="1" applyFill="1" applyBorder="1"/>
    <xf numFmtId="3" fontId="71" fillId="0" borderId="12" xfId="37" applyNumberFormat="1" applyFont="1" applyFill="1" applyBorder="1"/>
    <xf numFmtId="0" fontId="64" fillId="0" borderId="24" xfId="0" applyFont="1" applyFill="1" applyBorder="1" applyAlignment="1">
      <alignment horizontal="left"/>
    </xf>
    <xf numFmtId="0" fontId="65" fillId="0" borderId="12" xfId="37" applyFont="1" applyFill="1" applyBorder="1" applyAlignment="1">
      <alignment horizontal="left"/>
    </xf>
    <xf numFmtId="0" fontId="72" fillId="0" borderId="12" xfId="37" applyFont="1" applyFill="1" applyBorder="1"/>
    <xf numFmtId="0" fontId="65" fillId="0" borderId="26" xfId="37" applyFont="1" applyFill="1" applyBorder="1"/>
    <xf numFmtId="0" fontId="28" fillId="0" borderId="0" xfId="0" applyFont="1" applyFill="1"/>
    <xf numFmtId="0" fontId="28" fillId="0" borderId="12" xfId="37" applyFont="1" applyFill="1" applyBorder="1"/>
    <xf numFmtId="0" fontId="65" fillId="0" borderId="12" xfId="37" applyFont="1" applyFill="1" applyBorder="1" applyAlignment="1">
      <alignment wrapText="1"/>
    </xf>
    <xf numFmtId="0" fontId="66" fillId="0" borderId="12" xfId="37" applyFont="1" applyFill="1" applyBorder="1" applyAlignment="1">
      <alignment horizontal="left"/>
    </xf>
    <xf numFmtId="0" fontId="28" fillId="0" borderId="26" xfId="37" applyFont="1" applyFill="1" applyBorder="1" applyAlignment="1">
      <alignment horizontal="left"/>
    </xf>
    <xf numFmtId="3" fontId="55" fillId="0" borderId="12" xfId="37" applyNumberFormat="1" applyFont="1" applyFill="1" applyBorder="1"/>
    <xf numFmtId="3" fontId="68" fillId="0" borderId="12" xfId="37" applyNumberFormat="1" applyFont="1" applyFill="1" applyBorder="1"/>
    <xf numFmtId="0" fontId="28" fillId="0" borderId="12" xfId="37" applyFont="1" applyFill="1" applyBorder="1" applyAlignment="1">
      <alignment vertical="top" wrapText="1"/>
    </xf>
    <xf numFmtId="0" fontId="28" fillId="0" borderId="12" xfId="37" applyFont="1" applyFill="1" applyBorder="1" applyAlignment="1">
      <alignment vertical="center" wrapText="1"/>
    </xf>
    <xf numFmtId="0" fontId="65" fillId="0" borderId="16" xfId="37" applyFont="1" applyFill="1" applyBorder="1" applyAlignment="1">
      <alignment vertical="center"/>
    </xf>
    <xf numFmtId="0" fontId="65" fillId="0" borderId="26" xfId="37" applyFont="1" applyFill="1" applyBorder="1" applyAlignment="1">
      <alignment vertical="center"/>
    </xf>
    <xf numFmtId="0" fontId="28" fillId="0" borderId="12" xfId="37" applyFont="1" applyFill="1" applyBorder="1" applyAlignment="1">
      <alignment horizontal="left" vertical="top"/>
    </xf>
    <xf numFmtId="0" fontId="28" fillId="0" borderId="12" xfId="37" applyFont="1" applyFill="1" applyBorder="1" applyAlignment="1">
      <alignment wrapText="1"/>
    </xf>
    <xf numFmtId="0" fontId="65" fillId="0" borderId="26" xfId="37" applyFont="1" applyFill="1" applyBorder="1" applyAlignment="1">
      <alignment horizontal="left" vertical="center"/>
    </xf>
    <xf numFmtId="0" fontId="65" fillId="0" borderId="16" xfId="37" applyFont="1" applyFill="1" applyBorder="1" applyAlignment="1">
      <alignment horizontal="left"/>
    </xf>
    <xf numFmtId="0" fontId="65" fillId="0" borderId="12" xfId="37" applyFont="1" applyFill="1" applyBorder="1" applyAlignment="1">
      <alignment horizontal="left" vertical="top"/>
    </xf>
    <xf numFmtId="0" fontId="65" fillId="0" borderId="17" xfId="37" applyFont="1" applyFill="1" applyBorder="1" applyAlignment="1">
      <alignment horizontal="left"/>
    </xf>
    <xf numFmtId="0" fontId="65" fillId="0" borderId="27" xfId="37" applyFont="1" applyFill="1" applyBorder="1" applyAlignment="1">
      <alignment horizontal="left"/>
    </xf>
    <xf numFmtId="0" fontId="28" fillId="0" borderId="25" xfId="37" applyFont="1" applyFill="1" applyBorder="1" applyAlignment="1">
      <alignment horizontal="left" vertical="top"/>
    </xf>
    <xf numFmtId="0" fontId="28" fillId="0" borderId="25" xfId="37" applyFont="1" applyFill="1" applyBorder="1" applyAlignment="1">
      <alignment wrapText="1"/>
    </xf>
    <xf numFmtId="3" fontId="64" fillId="0" borderId="25" xfId="37" applyNumberFormat="1" applyFont="1" applyFill="1" applyBorder="1"/>
    <xf numFmtId="3" fontId="28" fillId="0" borderId="25" xfId="37" applyNumberFormat="1" applyFont="1" applyFill="1" applyBorder="1"/>
    <xf numFmtId="0" fontId="65" fillId="0" borderId="25" xfId="37" applyFont="1" applyFill="1" applyBorder="1" applyAlignment="1">
      <alignment horizontal="left" vertical="top"/>
    </xf>
    <xf numFmtId="0" fontId="65" fillId="0" borderId="25" xfId="37" applyFont="1" applyFill="1" applyBorder="1" applyAlignment="1">
      <alignment wrapText="1"/>
    </xf>
    <xf numFmtId="3" fontId="65" fillId="0" borderId="25" xfId="37" applyNumberFormat="1" applyFont="1" applyFill="1" applyBorder="1"/>
    <xf numFmtId="0" fontId="65" fillId="0" borderId="24" xfId="37" applyFont="1" applyFill="1" applyBorder="1" applyAlignment="1">
      <alignment horizontal="left"/>
    </xf>
    <xf numFmtId="0" fontId="65" fillId="0" borderId="0" xfId="37" applyFont="1" applyFill="1" applyBorder="1" applyAlignment="1">
      <alignment horizontal="left" vertical="top"/>
    </xf>
    <xf numFmtId="0" fontId="65" fillId="0" borderId="0" xfId="37" applyFont="1" applyFill="1" applyBorder="1" applyAlignment="1">
      <alignment wrapText="1"/>
    </xf>
    <xf numFmtId="3" fontId="64" fillId="0" borderId="52" xfId="37" applyNumberFormat="1" applyFont="1" applyFill="1" applyBorder="1"/>
    <xf numFmtId="3" fontId="65" fillId="0" borderId="52" xfId="37" applyNumberFormat="1" applyFont="1" applyFill="1" applyBorder="1"/>
    <xf numFmtId="3" fontId="28" fillId="0" borderId="86" xfId="37" applyNumberFormat="1" applyFont="1" applyFill="1" applyBorder="1"/>
    <xf numFmtId="3" fontId="65" fillId="0" borderId="86" xfId="37" applyNumberFormat="1" applyFont="1" applyFill="1" applyBorder="1"/>
    <xf numFmtId="0" fontId="65" fillId="0" borderId="10" xfId="37" applyFont="1" applyFill="1" applyBorder="1" applyAlignment="1">
      <alignment horizontal="left"/>
    </xf>
    <xf numFmtId="3" fontId="55" fillId="0" borderId="10" xfId="37" applyNumberFormat="1" applyFont="1" applyFill="1" applyBorder="1"/>
    <xf numFmtId="3" fontId="73" fillId="0" borderId="10" xfId="37" applyNumberFormat="1" applyFont="1" applyFill="1" applyBorder="1"/>
    <xf numFmtId="3" fontId="74" fillId="0" borderId="10" xfId="37" applyNumberFormat="1" applyFont="1" applyFill="1" applyBorder="1"/>
    <xf numFmtId="3" fontId="64" fillId="0" borderId="10" xfId="37" applyNumberFormat="1" applyFont="1" applyFill="1" applyBorder="1"/>
    <xf numFmtId="0" fontId="72" fillId="0" borderId="0" xfId="37" applyFont="1" applyFill="1" applyBorder="1" applyAlignment="1"/>
    <xf numFmtId="0" fontId="68" fillId="0" borderId="0" xfId="37" applyFont="1" applyFill="1" applyBorder="1" applyAlignment="1"/>
    <xf numFmtId="3" fontId="55" fillId="0" borderId="0" xfId="37" applyNumberFormat="1" applyFont="1" applyFill="1" applyBorder="1"/>
    <xf numFmtId="3" fontId="64" fillId="0" borderId="19" xfId="37" applyNumberFormat="1" applyFont="1" applyFill="1" applyBorder="1" applyAlignment="1">
      <alignment vertical="top"/>
    </xf>
    <xf numFmtId="3" fontId="65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vertical="top"/>
    </xf>
    <xf numFmtId="0" fontId="28" fillId="0" borderId="12" xfId="37" applyFont="1" applyFill="1" applyBorder="1" applyAlignment="1">
      <alignment vertical="top"/>
    </xf>
    <xf numFmtId="3" fontId="18" fillId="0" borderId="12" xfId="37" applyNumberFormat="1" applyFont="1" applyFill="1" applyBorder="1" applyAlignment="1">
      <alignment vertical="top"/>
    </xf>
    <xf numFmtId="3" fontId="28" fillId="0" borderId="12" xfId="37" applyNumberFormat="1" applyFont="1" applyFill="1" applyBorder="1" applyAlignment="1">
      <alignment vertical="top"/>
    </xf>
    <xf numFmtId="3" fontId="18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horizontal="left" vertical="top"/>
    </xf>
    <xf numFmtId="0" fontId="65" fillId="0" borderId="12" xfId="37" applyFont="1" applyFill="1" applyBorder="1" applyAlignment="1">
      <alignment vertical="top"/>
    </xf>
    <xf numFmtId="3" fontId="64" fillId="0" borderId="12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/>
    </xf>
    <xf numFmtId="3" fontId="28" fillId="0" borderId="19" xfId="37" applyNumberFormat="1" applyFont="1" applyFill="1" applyBorder="1" applyAlignment="1">
      <alignment vertical="top"/>
    </xf>
    <xf numFmtId="0" fontId="28" fillId="0" borderId="16" xfId="37" applyFont="1" applyFill="1" applyBorder="1"/>
    <xf numFmtId="0" fontId="28" fillId="0" borderId="0" xfId="37" applyFont="1" applyFill="1" applyBorder="1" applyAlignment="1">
      <alignment horizontal="left" vertical="top"/>
    </xf>
    <xf numFmtId="0" fontId="72" fillId="0" borderId="16" xfId="37" applyFont="1" applyFill="1" applyBorder="1" applyAlignment="1">
      <alignment horizontal="left"/>
    </xf>
    <xf numFmtId="0" fontId="72" fillId="0" borderId="26" xfId="37" applyFont="1" applyFill="1" applyBorder="1" applyAlignment="1">
      <alignment vertical="top"/>
    </xf>
    <xf numFmtId="0" fontId="72" fillId="0" borderId="26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9" fillId="0" borderId="12" xfId="37" applyFont="1" applyFill="1" applyBorder="1" applyAlignment="1">
      <alignment vertical="top" wrapText="1"/>
    </xf>
    <xf numFmtId="0" fontId="72" fillId="0" borderId="16" xfId="37" applyFont="1" applyFill="1" applyBorder="1"/>
    <xf numFmtId="0" fontId="66" fillId="0" borderId="12" xfId="37" applyFont="1" applyFill="1" applyBorder="1" applyAlignment="1">
      <alignment horizontal="left" vertical="top"/>
    </xf>
    <xf numFmtId="3" fontId="71" fillId="0" borderId="12" xfId="37" applyNumberFormat="1" applyFont="1" applyFill="1" applyBorder="1" applyAlignment="1">
      <alignment vertical="top"/>
    </xf>
    <xf numFmtId="0" fontId="29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horizontal="left" vertical="top"/>
    </xf>
    <xf numFmtId="0" fontId="72" fillId="0" borderId="17" xfId="37" applyFont="1" applyFill="1" applyBorder="1"/>
    <xf numFmtId="0" fontId="72" fillId="0" borderId="27" xfId="37" applyFont="1" applyFill="1" applyBorder="1" applyAlignment="1">
      <alignment vertical="top"/>
    </xf>
    <xf numFmtId="0" fontId="66" fillId="0" borderId="37" xfId="37" applyFont="1" applyFill="1" applyBorder="1" applyAlignment="1">
      <alignment horizontal="left" vertical="top"/>
    </xf>
    <xf numFmtId="0" fontId="66" fillId="0" borderId="12" xfId="37" applyFont="1" applyFill="1" applyBorder="1" applyAlignment="1">
      <alignment vertical="top"/>
    </xf>
    <xf numFmtId="3" fontId="18" fillId="0" borderId="25" xfId="37" applyNumberFormat="1" applyFont="1" applyFill="1" applyBorder="1" applyAlignment="1">
      <alignment vertical="top"/>
    </xf>
    <xf numFmtId="3" fontId="28" fillId="0" borderId="25" xfId="37" applyNumberFormat="1" applyFont="1" applyFill="1" applyBorder="1" applyAlignment="1">
      <alignment vertical="top"/>
    </xf>
    <xf numFmtId="0" fontId="66" fillId="0" borderId="47" xfId="37" applyFont="1" applyFill="1" applyBorder="1" applyAlignment="1">
      <alignment vertical="top"/>
    </xf>
    <xf numFmtId="0" fontId="29" fillId="0" borderId="47" xfId="37" applyFont="1" applyFill="1" applyBorder="1" applyAlignment="1">
      <alignment vertical="top" wrapText="1"/>
    </xf>
    <xf numFmtId="0" fontId="66" fillId="0" borderId="47" xfId="37" applyFont="1" applyFill="1" applyBorder="1" applyAlignment="1">
      <alignment vertical="center" wrapText="1"/>
    </xf>
    <xf numFmtId="3" fontId="74" fillId="0" borderId="19" xfId="37" applyNumberFormat="1" applyFont="1" applyFill="1" applyBorder="1" applyAlignment="1">
      <alignment vertical="top"/>
    </xf>
    <xf numFmtId="0" fontId="72" fillId="0" borderId="27" xfId="37" applyFont="1" applyFill="1" applyBorder="1" applyAlignment="1">
      <alignment horizontal="left" vertical="top"/>
    </xf>
    <xf numFmtId="0" fontId="77" fillId="0" borderId="60" xfId="0" applyFont="1" applyFill="1" applyBorder="1" applyAlignment="1">
      <alignment horizontal="center" vertical="top"/>
    </xf>
    <xf numFmtId="3" fontId="64" fillId="0" borderId="25" xfId="37" applyNumberFormat="1" applyFont="1" applyFill="1" applyBorder="1" applyAlignment="1">
      <alignment vertical="top"/>
    </xf>
    <xf numFmtId="0" fontId="66" fillId="0" borderId="62" xfId="0" applyFont="1" applyFill="1" applyBorder="1" applyAlignment="1">
      <alignment horizontal="center" vertical="top"/>
    </xf>
    <xf numFmtId="0" fontId="66" fillId="0" borderId="32" xfId="0" applyFont="1" applyFill="1" applyBorder="1" applyAlignment="1">
      <alignment horizontal="left" vertical="top" wrapText="1"/>
    </xf>
    <xf numFmtId="3" fontId="18" fillId="0" borderId="63" xfId="37" applyNumberFormat="1" applyFont="1" applyFill="1" applyBorder="1" applyAlignment="1">
      <alignment vertical="top"/>
    </xf>
    <xf numFmtId="3" fontId="64" fillId="0" borderId="63" xfId="37" applyNumberFormat="1" applyFont="1" applyFill="1" applyBorder="1" applyAlignment="1">
      <alignment vertical="top"/>
    </xf>
    <xf numFmtId="3" fontId="65" fillId="0" borderId="25" xfId="37" applyNumberFormat="1" applyFont="1" applyFill="1" applyBorder="1" applyAlignment="1">
      <alignment vertical="top"/>
    </xf>
    <xf numFmtId="3" fontId="28" fillId="0" borderId="63" xfId="37" applyNumberFormat="1" applyFont="1" applyFill="1" applyBorder="1" applyAlignment="1">
      <alignment vertical="top"/>
    </xf>
    <xf numFmtId="0" fontId="72" fillId="0" borderId="13" xfId="37" applyFont="1" applyFill="1" applyBorder="1" applyAlignment="1">
      <alignment vertical="top"/>
    </xf>
    <xf numFmtId="0" fontId="1" fillId="0" borderId="64" xfId="37" applyFont="1" applyFill="1" applyBorder="1" applyAlignment="1">
      <alignment vertical="top"/>
    </xf>
    <xf numFmtId="3" fontId="64" fillId="0" borderId="22" xfId="37" applyNumberFormat="1" applyFont="1" applyFill="1" applyBorder="1" applyAlignment="1">
      <alignment vertical="top"/>
    </xf>
    <xf numFmtId="0" fontId="72" fillId="0" borderId="34" xfId="37" applyFont="1" applyFill="1" applyBorder="1" applyAlignment="1">
      <alignment vertical="top"/>
    </xf>
    <xf numFmtId="0" fontId="1" fillId="0" borderId="85" xfId="37" applyFont="1" applyFill="1" applyBorder="1" applyAlignment="1">
      <alignment vertical="top"/>
    </xf>
    <xf numFmtId="0" fontId="1" fillId="0" borderId="86" xfId="37" applyFont="1" applyFill="1" applyBorder="1" applyAlignment="1">
      <alignment vertical="top"/>
    </xf>
    <xf numFmtId="3" fontId="64" fillId="0" borderId="71" xfId="37" applyNumberFormat="1" applyFont="1" applyFill="1" applyBorder="1" applyAlignment="1">
      <alignment vertical="top"/>
    </xf>
    <xf numFmtId="0" fontId="72" fillId="0" borderId="12" xfId="37" applyFont="1" applyFill="1" applyBorder="1" applyAlignment="1">
      <alignment vertical="center"/>
    </xf>
    <xf numFmtId="0" fontId="1" fillId="0" borderId="12" xfId="37" applyFont="1" applyFill="1" applyBorder="1" applyAlignment="1">
      <alignment vertical="top"/>
    </xf>
    <xf numFmtId="17" fontId="18" fillId="0" borderId="37" xfId="37" applyNumberFormat="1" applyFont="1" applyFill="1" applyBorder="1" applyAlignment="1">
      <alignment vertical="top"/>
    </xf>
    <xf numFmtId="17" fontId="67" fillId="0" borderId="38" xfId="37" applyNumberFormat="1" applyFont="1" applyFill="1" applyBorder="1" applyAlignment="1">
      <alignment vertical="top"/>
    </xf>
    <xf numFmtId="3" fontId="64" fillId="0" borderId="47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 wrapText="1"/>
    </xf>
    <xf numFmtId="17" fontId="78" fillId="0" borderId="12" xfId="37" applyNumberFormat="1" applyFont="1" applyFill="1" applyBorder="1" applyAlignment="1">
      <alignment horizontal="center" vertical="top"/>
    </xf>
    <xf numFmtId="17" fontId="1" fillId="0" borderId="12" xfId="37" applyNumberFormat="1" applyFont="1" applyFill="1" applyBorder="1" applyAlignment="1">
      <alignment horizontal="center" vertical="top"/>
    </xf>
    <xf numFmtId="3" fontId="45" fillId="0" borderId="12" xfId="37" applyNumberFormat="1" applyFont="1" applyFill="1" applyBorder="1" applyAlignment="1">
      <alignment horizontal="right" vertical="top"/>
    </xf>
    <xf numFmtId="3" fontId="77" fillId="0" borderId="12" xfId="37" applyNumberFormat="1" applyFont="1" applyFill="1" applyBorder="1" applyAlignment="1">
      <alignment vertical="top"/>
    </xf>
    <xf numFmtId="3" fontId="45" fillId="0" borderId="12" xfId="37" applyNumberFormat="1" applyFont="1" applyFill="1" applyBorder="1" applyAlignment="1">
      <alignment vertical="top"/>
    </xf>
    <xf numFmtId="3" fontId="77" fillId="0" borderId="12" xfId="37" applyNumberFormat="1" applyFont="1" applyFill="1" applyBorder="1" applyAlignment="1">
      <alignment vertical="top" wrapText="1"/>
    </xf>
    <xf numFmtId="3" fontId="72" fillId="0" borderId="12" xfId="37" applyNumberFormat="1" applyFont="1" applyFill="1" applyBorder="1" applyAlignment="1">
      <alignment vertical="top" wrapText="1"/>
    </xf>
    <xf numFmtId="17" fontId="18" fillId="0" borderId="0" xfId="37" applyNumberFormat="1" applyFont="1" applyFill="1" applyBorder="1" applyAlignment="1">
      <alignment horizontal="left" vertical="center"/>
    </xf>
    <xf numFmtId="3" fontId="28" fillId="0" borderId="0" xfId="0" applyNumberFormat="1" applyFont="1" applyFill="1"/>
    <xf numFmtId="0" fontId="29" fillId="0" borderId="0" xfId="0" applyFont="1" applyFill="1" applyAlignment="1">
      <alignment vertical="top"/>
    </xf>
    <xf numFmtId="0" fontId="29" fillId="0" borderId="0" xfId="0" applyFont="1"/>
    <xf numFmtId="3" fontId="28" fillId="0" borderId="11" xfId="37" applyNumberFormat="1" applyFont="1" applyFill="1" applyBorder="1" applyAlignment="1">
      <alignment vertical="center"/>
    </xf>
    <xf numFmtId="0" fontId="72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vertical="top" wrapText="1"/>
    </xf>
    <xf numFmtId="0" fontId="72" fillId="0" borderId="13" xfId="37" applyFont="1" applyFill="1" applyBorder="1" applyAlignment="1">
      <alignment horizontal="left"/>
    </xf>
    <xf numFmtId="0" fontId="72" fillId="0" borderId="21" xfId="37" applyFont="1" applyFill="1" applyBorder="1"/>
    <xf numFmtId="0" fontId="1" fillId="0" borderId="22" xfId="0" applyFont="1" applyFill="1" applyBorder="1"/>
    <xf numFmtId="0" fontId="72" fillId="0" borderId="22" xfId="37" applyFont="1" applyFill="1" applyBorder="1"/>
    <xf numFmtId="3" fontId="45" fillId="0" borderId="22" xfId="37" applyNumberFormat="1" applyFont="1" applyFill="1" applyBorder="1"/>
    <xf numFmtId="3" fontId="72" fillId="0" borderId="22" xfId="37" applyNumberFormat="1" applyFont="1" applyFill="1" applyBorder="1"/>
    <xf numFmtId="0" fontId="72" fillId="0" borderId="15" xfId="37" applyFont="1" applyFill="1" applyBorder="1"/>
    <xf numFmtId="0" fontId="72" fillId="0" borderId="59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72" fillId="0" borderId="19" xfId="37" applyFont="1" applyFill="1" applyBorder="1" applyAlignment="1">
      <alignment vertical="top"/>
    </xf>
    <xf numFmtId="3" fontId="45" fillId="0" borderId="19" xfId="37" applyNumberFormat="1" applyFont="1" applyFill="1" applyBorder="1" applyAlignment="1">
      <alignment vertical="top"/>
    </xf>
    <xf numFmtId="3" fontId="72" fillId="0" borderId="19" xfId="37" applyNumberFormat="1" applyFont="1" applyFill="1" applyBorder="1" applyAlignment="1">
      <alignment vertical="top"/>
    </xf>
    <xf numFmtId="3" fontId="26" fillId="0" borderId="63" xfId="37" applyNumberFormat="1" applyFont="1" applyFill="1" applyBorder="1"/>
    <xf numFmtId="0" fontId="58" fillId="0" borderId="0" xfId="0" applyFont="1" applyFill="1"/>
    <xf numFmtId="0" fontId="72" fillId="0" borderId="61" xfId="0" applyFont="1" applyFill="1" applyBorder="1" applyAlignment="1">
      <alignment horizontal="left" vertical="top" wrapText="1"/>
    </xf>
    <xf numFmtId="3" fontId="45" fillId="0" borderId="25" xfId="37" applyNumberFormat="1" applyFont="1" applyFill="1" applyBorder="1" applyAlignment="1">
      <alignment vertical="top"/>
    </xf>
    <xf numFmtId="3" fontId="72" fillId="0" borderId="12" xfId="37" applyNumberFormat="1" applyFont="1" applyFill="1" applyBorder="1" applyAlignment="1">
      <alignment vertical="top"/>
    </xf>
    <xf numFmtId="0" fontId="1" fillId="0" borderId="58" xfId="37" applyFont="1" applyFill="1" applyBorder="1" applyAlignment="1">
      <alignment vertical="top"/>
    </xf>
    <xf numFmtId="3" fontId="73" fillId="0" borderId="19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horizontal="right" vertical="center"/>
    </xf>
    <xf numFmtId="3" fontId="65" fillId="0" borderId="12" xfId="37" applyNumberFormat="1" applyFont="1" applyFill="1" applyBorder="1" applyAlignment="1">
      <alignment horizontal="center" vertical="center"/>
    </xf>
    <xf numFmtId="3" fontId="64" fillId="0" borderId="19" xfId="37" applyNumberFormat="1" applyFont="1" applyFill="1" applyBorder="1" applyAlignment="1">
      <alignment horizontal="center" vertical="center"/>
    </xf>
    <xf numFmtId="0" fontId="81" fillId="1" borderId="34" xfId="0" applyFont="1" applyFill="1" applyBorder="1" applyAlignment="1">
      <alignment horizontal="center"/>
    </xf>
    <xf numFmtId="0" fontId="81" fillId="1" borderId="24" xfId="0" applyFont="1" applyFill="1" applyBorder="1" applyAlignment="1">
      <alignment horizontal="right" vertical="center" wrapText="1"/>
    </xf>
    <xf numFmtId="0" fontId="76" fillId="0" borderId="14" xfId="0" applyNumberFormat="1" applyFont="1" applyBorder="1" applyAlignment="1">
      <alignment horizontal="center" vertical="center" wrapText="1"/>
    </xf>
    <xf numFmtId="0" fontId="76" fillId="0" borderId="15" xfId="0" applyNumberFormat="1" applyFont="1" applyBorder="1" applyAlignment="1">
      <alignment horizontal="center" vertical="center" wrapText="1"/>
    </xf>
    <xf numFmtId="0" fontId="76" fillId="0" borderId="16" xfId="0" applyNumberFormat="1" applyFont="1" applyBorder="1" applyAlignment="1">
      <alignment horizontal="center" vertical="center" wrapText="1"/>
    </xf>
    <xf numFmtId="0" fontId="76" fillId="0" borderId="17" xfId="0" applyNumberFormat="1" applyFont="1" applyBorder="1" applyAlignment="1">
      <alignment horizontal="center" vertical="center" wrapText="1"/>
    </xf>
    <xf numFmtId="0" fontId="76" fillId="0" borderId="16" xfId="0" applyFont="1" applyBorder="1" applyAlignment="1">
      <alignment horizontal="center" wrapText="1"/>
    </xf>
    <xf numFmtId="0" fontId="76" fillId="0" borderId="15" xfId="0" applyFont="1" applyBorder="1" applyAlignment="1">
      <alignment horizontal="center" wrapText="1"/>
    </xf>
    <xf numFmtId="0" fontId="76" fillId="0" borderId="36" xfId="0" applyFont="1" applyBorder="1" applyAlignment="1">
      <alignment horizontal="center"/>
    </xf>
    <xf numFmtId="0" fontId="76" fillId="0" borderId="36" xfId="0" applyFont="1" applyBorder="1" applyAlignment="1">
      <alignment horizontal="center" wrapText="1"/>
    </xf>
    <xf numFmtId="0" fontId="76" fillId="0" borderId="24" xfId="0" applyFont="1" applyBorder="1" applyAlignment="1">
      <alignment horizontal="center" wrapText="1"/>
    </xf>
    <xf numFmtId="0" fontId="83" fillId="0" borderId="24" xfId="0" applyFont="1" applyBorder="1" applyAlignment="1">
      <alignment horizontal="center" wrapText="1"/>
    </xf>
    <xf numFmtId="0" fontId="81" fillId="0" borderId="10" xfId="0" applyFont="1" applyBorder="1"/>
    <xf numFmtId="3" fontId="84" fillId="0" borderId="13" xfId="0" applyNumberFormat="1" applyFont="1" applyBorder="1"/>
    <xf numFmtId="0" fontId="85" fillId="0" borderId="0" xfId="0" applyFont="1"/>
    <xf numFmtId="0" fontId="86" fillId="0" borderId="0" xfId="0" applyFont="1"/>
    <xf numFmtId="0" fontId="85" fillId="0" borderId="0" xfId="0" applyFont="1" applyAlignment="1"/>
    <xf numFmtId="0" fontId="86" fillId="0" borderId="0" xfId="0" applyFont="1" applyAlignment="1">
      <alignment vertical="top"/>
    </xf>
    <xf numFmtId="3" fontId="86" fillId="0" borderId="0" xfId="0" applyNumberFormat="1" applyFont="1"/>
    <xf numFmtId="3" fontId="85" fillId="0" borderId="0" xfId="0" applyNumberFormat="1" applyFont="1"/>
    <xf numFmtId="0" fontId="84" fillId="0" borderId="29" xfId="0" applyNumberFormat="1" applyFont="1" applyBorder="1" applyAlignment="1">
      <alignment horizontal="center" vertical="center" wrapText="1"/>
    </xf>
    <xf numFmtId="0" fontId="84" fillId="0" borderId="11" xfId="0" applyNumberFormat="1" applyFont="1" applyBorder="1" applyAlignment="1">
      <alignment horizontal="center" vertical="center" wrapText="1"/>
    </xf>
    <xf numFmtId="3" fontId="84" fillId="0" borderId="11" xfId="0" applyNumberFormat="1" applyFont="1" applyBorder="1" applyAlignment="1">
      <alignment horizontal="right" vertical="center" wrapText="1"/>
    </xf>
    <xf numFmtId="3" fontId="84" fillId="0" borderId="87" xfId="0" applyNumberFormat="1" applyFont="1" applyBorder="1" applyAlignment="1">
      <alignment horizontal="right" vertical="center" wrapText="1"/>
    </xf>
    <xf numFmtId="3" fontId="84" fillId="0" borderId="30" xfId="0" applyNumberFormat="1" applyFont="1" applyBorder="1" applyAlignment="1">
      <alignment horizontal="right" vertical="center" wrapText="1"/>
    </xf>
    <xf numFmtId="3" fontId="84" fillId="0" borderId="5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right" vertical="center" wrapText="1"/>
    </xf>
    <xf numFmtId="3" fontId="84" fillId="0" borderId="84" xfId="0" applyNumberFormat="1" applyFont="1" applyBorder="1" applyAlignment="1">
      <alignment horizontal="right" vertical="center" wrapText="1"/>
    </xf>
    <xf numFmtId="3" fontId="84" fillId="0" borderId="79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right" vertical="center" wrapText="1"/>
    </xf>
    <xf numFmtId="3" fontId="84" fillId="0" borderId="37" xfId="0" applyNumberFormat="1" applyFont="1" applyBorder="1" applyAlignment="1">
      <alignment horizontal="right" vertical="center" wrapText="1"/>
    </xf>
    <xf numFmtId="3" fontId="84" fillId="0" borderId="18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right" vertical="center"/>
    </xf>
    <xf numFmtId="3" fontId="84" fillId="0" borderId="37" xfId="0" applyNumberFormat="1" applyFont="1" applyBorder="1" applyAlignment="1">
      <alignment horizontal="right" vertical="center"/>
    </xf>
    <xf numFmtId="3" fontId="84" fillId="0" borderId="18" xfId="0" applyNumberFormat="1" applyFont="1" applyBorder="1" applyAlignment="1">
      <alignment horizontal="right" vertical="center"/>
    </xf>
    <xf numFmtId="3" fontId="84" fillId="0" borderId="26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right"/>
    </xf>
    <xf numFmtId="3" fontId="84" fillId="0" borderId="37" xfId="0" applyNumberFormat="1" applyFont="1" applyBorder="1" applyAlignment="1">
      <alignment horizontal="right"/>
    </xf>
    <xf numFmtId="3" fontId="84" fillId="0" borderId="18" xfId="0" applyNumberFormat="1" applyFont="1" applyBorder="1" applyAlignment="1">
      <alignment horizontal="right"/>
    </xf>
    <xf numFmtId="3" fontId="84" fillId="0" borderId="26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right"/>
    </xf>
    <xf numFmtId="3" fontId="84" fillId="0" borderId="25" xfId="0" applyNumberFormat="1" applyFont="1" applyBorder="1" applyAlignment="1">
      <alignment horizontal="center"/>
    </xf>
    <xf numFmtId="3" fontId="84" fillId="0" borderId="25" xfId="0" applyNumberFormat="1" applyFont="1" applyBorder="1" applyAlignment="1">
      <alignment horizontal="right"/>
    </xf>
    <xf numFmtId="3" fontId="84" fillId="0" borderId="82" xfId="0" applyNumberFormat="1" applyFont="1" applyBorder="1" applyAlignment="1">
      <alignment horizontal="right"/>
    </xf>
    <xf numFmtId="3" fontId="84" fillId="0" borderId="28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center"/>
    </xf>
    <xf numFmtId="3" fontId="84" fillId="0" borderId="31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right"/>
    </xf>
    <xf numFmtId="3" fontId="84" fillId="0" borderId="33" xfId="0" applyNumberFormat="1" applyFont="1" applyBorder="1" applyAlignment="1">
      <alignment horizontal="right"/>
    </xf>
    <xf numFmtId="3" fontId="76" fillId="0" borderId="2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26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right" vertical="center"/>
    </xf>
    <xf numFmtId="0" fontId="76" fillId="0" borderId="19" xfId="0" applyFont="1" applyBorder="1" applyAlignment="1">
      <alignment vertical="center" wrapText="1"/>
    </xf>
    <xf numFmtId="3" fontId="76" fillId="0" borderId="18" xfId="0" applyNumberFormat="1" applyFont="1" applyBorder="1" applyAlignment="1">
      <alignment horizontal="right" vertical="center"/>
    </xf>
    <xf numFmtId="3" fontId="76" fillId="0" borderId="26" xfId="0" applyNumberFormat="1" applyFont="1" applyBorder="1" applyAlignment="1">
      <alignment horizontal="right" vertical="center"/>
    </xf>
    <xf numFmtId="0" fontId="88" fillId="0" borderId="12" xfId="0" applyFont="1" applyBorder="1"/>
    <xf numFmtId="0" fontId="76" fillId="0" borderId="12" xfId="0" applyNumberFormat="1" applyFont="1" applyBorder="1" applyAlignment="1">
      <alignment horizontal="center" vertical="center"/>
    </xf>
    <xf numFmtId="3" fontId="76" fillId="0" borderId="19" xfId="0" applyNumberFormat="1" applyFont="1" applyBorder="1" applyAlignment="1">
      <alignment horizontal="right" vertical="center"/>
    </xf>
    <xf numFmtId="3" fontId="76" fillId="0" borderId="12" xfId="0" applyNumberFormat="1" applyFont="1" applyBorder="1" applyAlignment="1">
      <alignment vertical="center"/>
    </xf>
    <xf numFmtId="3" fontId="76" fillId="0" borderId="27" xfId="0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right" vertical="center"/>
    </xf>
    <xf numFmtId="3" fontId="76" fillId="0" borderId="28" xfId="0" applyNumberFormat="1" applyFont="1" applyBorder="1" applyAlignment="1">
      <alignment horizontal="right" vertical="center"/>
    </xf>
    <xf numFmtId="3" fontId="76" fillId="0" borderId="27" xfId="0" applyNumberFormat="1" applyFont="1" applyBorder="1" applyAlignment="1">
      <alignment horizontal="right" vertical="center"/>
    </xf>
    <xf numFmtId="0" fontId="88" fillId="0" borderId="25" xfId="0" applyFont="1" applyBorder="1"/>
    <xf numFmtId="3" fontId="76" fillId="0" borderId="27" xfId="0" applyNumberFormat="1" applyFont="1" applyBorder="1" applyAlignment="1">
      <alignment horizontal="center"/>
    </xf>
    <xf numFmtId="0" fontId="76" fillId="0" borderId="25" xfId="0" applyFont="1" applyBorder="1" applyAlignment="1">
      <alignment horizontal="center"/>
    </xf>
    <xf numFmtId="3" fontId="76" fillId="0" borderId="25" xfId="0" applyNumberFormat="1" applyFont="1" applyBorder="1" applyAlignment="1">
      <alignment horizontal="right"/>
    </xf>
    <xf numFmtId="3" fontId="76" fillId="0" borderId="25" xfId="0" applyNumberFormat="1" applyFont="1" applyBorder="1"/>
    <xf numFmtId="3" fontId="76" fillId="0" borderId="28" xfId="0" applyNumberFormat="1" applyFont="1" applyBorder="1"/>
    <xf numFmtId="3" fontId="76" fillId="0" borderId="27" xfId="0" applyNumberFormat="1" applyFont="1" applyBorder="1"/>
    <xf numFmtId="0" fontId="76" fillId="0" borderId="76" xfId="0" applyFont="1" applyBorder="1" applyAlignment="1">
      <alignment horizontal="center"/>
    </xf>
    <xf numFmtId="0" fontId="76" fillId="0" borderId="63" xfId="0" applyFont="1" applyBorder="1" applyAlignment="1">
      <alignment horizontal="center"/>
    </xf>
    <xf numFmtId="3" fontId="76" fillId="0" borderId="63" xfId="0" applyNumberFormat="1" applyFont="1" applyBorder="1" applyAlignment="1">
      <alignment horizontal="right"/>
    </xf>
    <xf numFmtId="3" fontId="76" fillId="0" borderId="63" xfId="0" applyNumberFormat="1" applyFont="1" applyBorder="1"/>
    <xf numFmtId="3" fontId="76" fillId="0" borderId="65" xfId="0" applyNumberFormat="1" applyFont="1" applyBorder="1"/>
    <xf numFmtId="3" fontId="76" fillId="0" borderId="76" xfId="0" applyNumberFormat="1" applyFont="1" applyBorder="1"/>
    <xf numFmtId="0" fontId="81" fillId="0" borderId="16" xfId="0" applyNumberFormat="1" applyFont="1" applyBorder="1" applyAlignment="1">
      <alignment horizontal="center" vertical="center"/>
    </xf>
    <xf numFmtId="3" fontId="62" fillId="0" borderId="18" xfId="0" applyNumberFormat="1" applyFont="1" applyBorder="1" applyAlignment="1">
      <alignment horizontal="right" vertical="center"/>
    </xf>
    <xf numFmtId="3" fontId="81" fillId="0" borderId="19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vertical="center"/>
    </xf>
    <xf numFmtId="0" fontId="81" fillId="0" borderId="17" xfId="0" applyNumberFormat="1" applyFont="1" applyBorder="1" applyAlignment="1">
      <alignment horizontal="center" vertical="center"/>
    </xf>
    <xf numFmtId="3" fontId="62" fillId="0" borderId="28" xfId="0" applyNumberFormat="1" applyFont="1" applyBorder="1" applyAlignment="1">
      <alignment horizontal="right" vertical="center"/>
    </xf>
    <xf numFmtId="0" fontId="81" fillId="0" borderId="35" xfId="0" applyFont="1" applyBorder="1" applyAlignment="1">
      <alignment horizontal="center"/>
    </xf>
    <xf numFmtId="3" fontId="62" fillId="0" borderId="28" xfId="0" applyNumberFormat="1" applyFont="1" applyBorder="1"/>
    <xf numFmtId="0" fontId="81" fillId="0" borderId="24" xfId="0" applyFont="1" applyBorder="1" applyAlignment="1">
      <alignment horizontal="center"/>
    </xf>
    <xf numFmtId="3" fontId="62" fillId="0" borderId="65" xfId="0" applyNumberFormat="1" applyFont="1" applyBorder="1"/>
    <xf numFmtId="3" fontId="81" fillId="0" borderId="48" xfId="0" applyNumberFormat="1" applyFont="1" applyBorder="1" applyAlignment="1"/>
    <xf numFmtId="3" fontId="81" fillId="0" borderId="48" xfId="0" quotePrefix="1" applyNumberFormat="1" applyFont="1" applyBorder="1" applyAlignment="1"/>
    <xf numFmtId="3" fontId="89" fillId="0" borderId="0" xfId="0" applyNumberFormat="1" applyFont="1" applyFill="1" applyAlignment="1"/>
    <xf numFmtId="3" fontId="89" fillId="0" borderId="0" xfId="0" applyNumberFormat="1" applyFont="1"/>
    <xf numFmtId="3" fontId="81" fillId="0" borderId="49" xfId="0" applyNumberFormat="1" applyFont="1" applyFill="1" applyBorder="1"/>
    <xf numFmtId="3" fontId="81" fillId="0" borderId="49" xfId="0" quotePrefix="1" applyNumberFormat="1" applyFont="1" applyFill="1" applyBorder="1" applyAlignment="1">
      <alignment horizontal="left"/>
    </xf>
    <xf numFmtId="3" fontId="81" fillId="0" borderId="0" xfId="0" quotePrefix="1" applyNumberFormat="1" applyFont="1" applyFill="1" applyBorder="1" applyAlignment="1">
      <alignment horizontal="left"/>
    </xf>
    <xf numFmtId="3" fontId="90" fillId="0" borderId="12" xfId="0" applyNumberFormat="1" applyFont="1" applyBorder="1" applyAlignment="1">
      <alignment horizontal="left" wrapText="1"/>
    </xf>
    <xf numFmtId="3" fontId="81" fillId="0" borderId="50" xfId="0" applyNumberFormat="1" applyFont="1" applyBorder="1" applyAlignment="1">
      <alignment horizontal="left" vertical="top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top" wrapText="1"/>
    </xf>
    <xf numFmtId="1" fontId="81" fillId="0" borderId="50" xfId="20" applyNumberFormat="1" applyFont="1" applyBorder="1" applyAlignment="1">
      <alignment horizontal="left" vertical="top" wrapText="1"/>
    </xf>
    <xf numFmtId="164" fontId="81" fillId="0" borderId="49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7" xfId="0" applyNumberFormat="1" applyFont="1" applyBorder="1" applyAlignment="1">
      <alignment horizontal="left" wrapText="1"/>
    </xf>
    <xf numFmtId="3" fontId="81" fillId="0" borderId="12" xfId="0" applyNumberFormat="1" applyFont="1" applyBorder="1" applyAlignment="1">
      <alignment horizontal="center" vertical="center" wrapText="1"/>
    </xf>
    <xf numFmtId="3" fontId="81" fillId="0" borderId="47" xfId="0" applyNumberFormat="1" applyFont="1" applyBorder="1" applyAlignment="1">
      <alignment horizontal="center" vertical="center" wrapText="1"/>
    </xf>
    <xf numFmtId="3" fontId="81" fillId="0" borderId="51" xfId="0" applyNumberFormat="1" applyFont="1" applyBorder="1" applyAlignment="1">
      <alignment vertical="center"/>
    </xf>
    <xf numFmtId="3" fontId="89" fillId="0" borderId="53" xfId="0" applyNumberFormat="1" applyFont="1" applyBorder="1" applyAlignment="1">
      <alignment vertical="center"/>
    </xf>
    <xf numFmtId="3" fontId="81" fillId="0" borderId="54" xfId="20" applyNumberFormat="1" applyFont="1" applyBorder="1" applyAlignment="1">
      <alignment vertical="center"/>
    </xf>
    <xf numFmtId="3" fontId="81" fillId="0" borderId="54" xfId="0" applyNumberFormat="1" applyFont="1" applyBorder="1" applyAlignment="1">
      <alignment horizontal="right" vertical="center"/>
    </xf>
    <xf numFmtId="3" fontId="81" fillId="0" borderId="55" xfId="0" applyNumberFormat="1" applyFont="1" applyBorder="1" applyAlignment="1">
      <alignment horizontal="right" vertical="center"/>
    </xf>
    <xf numFmtId="3" fontId="81" fillId="0" borderId="0" xfId="0" quotePrefix="1" applyNumberFormat="1" applyFont="1" applyBorder="1" applyAlignment="1">
      <alignment horizontal="left" wrapText="1"/>
    </xf>
    <xf numFmtId="3" fontId="81" fillId="0" borderId="0" xfId="0" applyNumberFormat="1" applyFont="1" applyBorder="1"/>
    <xf numFmtId="3" fontId="81" fillId="0" borderId="0" xfId="0" applyNumberFormat="1" applyFont="1"/>
    <xf numFmtId="3" fontId="81" fillId="0" borderId="0" xfId="0" quotePrefix="1" applyNumberFormat="1" applyFont="1" applyBorder="1" applyAlignment="1">
      <alignment horizontal="left"/>
    </xf>
    <xf numFmtId="3" fontId="89" fillId="0" borderId="0" xfId="0" applyNumberFormat="1" applyFont="1" applyAlignment="1">
      <alignment horizontal="left"/>
    </xf>
    <xf numFmtId="0" fontId="91" fillId="0" borderId="39" xfId="0" applyFont="1" applyBorder="1" applyAlignment="1">
      <alignment horizontal="center"/>
    </xf>
    <xf numFmtId="0" fontId="91" fillId="0" borderId="40" xfId="0" applyFont="1" applyBorder="1" applyAlignment="1">
      <alignment horizontal="left" vertical="center" wrapText="1"/>
    </xf>
    <xf numFmtId="0" fontId="91" fillId="0" borderId="41" xfId="0" applyFont="1" applyBorder="1" applyAlignment="1">
      <alignment horizontal="center"/>
    </xf>
    <xf numFmtId="0" fontId="91" fillId="0" borderId="42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/>
    </xf>
    <xf numFmtId="0" fontId="92" fillId="0" borderId="45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 vertical="center"/>
    </xf>
    <xf numFmtId="0" fontId="91" fillId="0" borderId="44" xfId="0" applyFont="1" applyBorder="1" applyAlignment="1">
      <alignment horizontal="center" vertical="center"/>
    </xf>
    <xf numFmtId="0" fontId="91" fillId="0" borderId="45" xfId="0" applyFont="1" applyBorder="1" applyAlignment="1">
      <alignment horizontal="left" vertical="center" wrapText="1"/>
    </xf>
    <xf numFmtId="0" fontId="93" fillId="0" borderId="45" xfId="0" applyFont="1" applyBorder="1" applyAlignment="1">
      <alignment horizontal="left" vertical="center" wrapText="1"/>
    </xf>
    <xf numFmtId="0" fontId="88" fillId="0" borderId="47" xfId="37" applyFont="1" applyFill="1" applyBorder="1" applyAlignment="1">
      <alignment vertical="top" wrapText="1"/>
    </xf>
    <xf numFmtId="0" fontId="83" fillId="0" borderId="44" xfId="0" applyFont="1" applyBorder="1" applyAlignment="1">
      <alignment horizontal="center" vertical="center"/>
    </xf>
    <xf numFmtId="0" fontId="94" fillId="0" borderId="45" xfId="0" applyNumberFormat="1" applyFont="1" applyFill="1" applyBorder="1" applyAlignment="1" applyProtection="1">
      <alignment horizontal="center"/>
    </xf>
    <xf numFmtId="0" fontId="95" fillId="0" borderId="45" xfId="0" applyNumberFormat="1" applyFont="1" applyFill="1" applyBorder="1" applyAlignment="1" applyProtection="1">
      <alignment wrapText="1"/>
    </xf>
    <xf numFmtId="0" fontId="85" fillId="0" borderId="57" xfId="39" applyFont="1" applyFill="1" applyBorder="1" applyAlignment="1">
      <alignment horizontal="center" wrapText="1"/>
    </xf>
    <xf numFmtId="0" fontId="85" fillId="0" borderId="57" xfId="39" applyFont="1" applyFill="1" applyBorder="1" applyAlignment="1">
      <alignment horizontal="left" wrapText="1"/>
    </xf>
    <xf numFmtId="0" fontId="85" fillId="0" borderId="49" xfId="39" applyFont="1" applyFill="1" applyBorder="1" applyAlignment="1">
      <alignment horizontal="center" wrapText="1"/>
    </xf>
    <xf numFmtId="0" fontId="85" fillId="0" borderId="49" xfId="39" applyNumberFormat="1" applyFont="1" applyFill="1" applyBorder="1" applyAlignment="1">
      <alignment horizontal="left" wrapText="1"/>
    </xf>
    <xf numFmtId="0" fontId="83" fillId="0" borderId="19" xfId="0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96" fillId="0" borderId="40" xfId="0" applyNumberFormat="1" applyFont="1" applyBorder="1" applyAlignment="1">
      <alignment horizontal="right"/>
    </xf>
    <xf numFmtId="3" fontId="96" fillId="0" borderId="42" xfId="0" applyNumberFormat="1" applyFont="1" applyBorder="1" applyAlignment="1">
      <alignment horizontal="right"/>
    </xf>
    <xf numFmtId="3" fontId="96" fillId="0" borderId="43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/>
    </xf>
    <xf numFmtId="3" fontId="97" fillId="0" borderId="46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 vertical="center"/>
    </xf>
    <xf numFmtId="3" fontId="97" fillId="0" borderId="45" xfId="40" applyNumberFormat="1" applyFont="1" applyBorder="1" applyProtection="1">
      <protection locked="0"/>
    </xf>
    <xf numFmtId="3" fontId="96" fillId="0" borderId="42" xfId="0" applyNumberFormat="1" applyFont="1" applyFill="1" applyBorder="1" applyAlignment="1">
      <alignment horizontal="right"/>
    </xf>
    <xf numFmtId="3" fontId="97" fillId="0" borderId="42" xfId="0" applyNumberFormat="1" applyFont="1" applyBorder="1" applyAlignment="1">
      <alignment horizontal="right"/>
    </xf>
    <xf numFmtId="3" fontId="97" fillId="0" borderId="43" xfId="0" applyNumberFormat="1" applyFont="1" applyBorder="1" applyAlignment="1">
      <alignment horizontal="right"/>
    </xf>
    <xf numFmtId="3" fontId="96" fillId="0" borderId="45" xfId="0" applyNumberFormat="1" applyFont="1" applyBorder="1" applyAlignment="1">
      <alignment horizontal="right"/>
    </xf>
    <xf numFmtId="3" fontId="97" fillId="0" borderId="88" xfId="0" applyNumberFormat="1" applyFont="1" applyBorder="1" applyAlignment="1">
      <alignment horizontal="right"/>
    </xf>
    <xf numFmtId="3" fontId="97" fillId="0" borderId="56" xfId="0" applyNumberFormat="1" applyFont="1" applyBorder="1" applyAlignment="1">
      <alignment horizontal="right"/>
    </xf>
    <xf numFmtId="3" fontId="98" fillId="0" borderId="45" xfId="0" applyNumberFormat="1" applyFont="1" applyBorder="1" applyAlignment="1">
      <alignment horizontal="right"/>
    </xf>
    <xf numFmtId="3" fontId="84" fillId="0" borderId="45" xfId="0" applyNumberFormat="1" applyFont="1" applyBorder="1" applyAlignment="1">
      <alignment horizontal="right"/>
    </xf>
    <xf numFmtId="3" fontId="99" fillId="0" borderId="45" xfId="0" applyNumberFormat="1" applyFont="1" applyBorder="1" applyAlignment="1">
      <alignment horizontal="right"/>
    </xf>
    <xf numFmtId="3" fontId="98" fillId="0" borderId="0" xfId="0" applyNumberFormat="1" applyFont="1" applyBorder="1" applyAlignment="1">
      <alignment horizontal="right"/>
    </xf>
    <xf numFmtId="3" fontId="97" fillId="0" borderId="0" xfId="0" applyNumberFormat="1" applyFont="1" applyBorder="1" applyAlignment="1">
      <alignment horizontal="right"/>
    </xf>
    <xf numFmtId="3" fontId="97" fillId="0" borderId="42" xfId="0" applyNumberFormat="1" applyFont="1" applyFill="1" applyBorder="1" applyAlignment="1">
      <alignment horizontal="right"/>
    </xf>
    <xf numFmtId="3" fontId="96" fillId="0" borderId="12" xfId="0" applyNumberFormat="1" applyFont="1" applyBorder="1" applyAlignment="1">
      <alignment horizontal="right" vertical="center"/>
    </xf>
    <xf numFmtId="0" fontId="98" fillId="0" borderId="0" xfId="0" applyFont="1"/>
    <xf numFmtId="3" fontId="28" fillId="0" borderId="19" xfId="37" applyNumberFormat="1" applyFont="1" applyFill="1" applyBorder="1" applyAlignment="1">
      <alignment horizontal="right" vertical="center"/>
    </xf>
    <xf numFmtId="3" fontId="18" fillId="0" borderId="19" xfId="37" applyNumberFormat="1" applyFont="1" applyFill="1" applyBorder="1" applyAlignment="1">
      <alignment horizontal="right" vertical="center"/>
    </xf>
    <xf numFmtId="3" fontId="18" fillId="0" borderId="12" xfId="37" applyNumberFormat="1" applyFont="1" applyFill="1" applyBorder="1" applyAlignment="1">
      <alignment horizontal="right" vertical="center"/>
    </xf>
    <xf numFmtId="0" fontId="83" fillId="0" borderId="15" xfId="0" applyNumberFormat="1" applyFont="1" applyBorder="1" applyAlignment="1">
      <alignment horizontal="center" vertical="center" wrapText="1"/>
    </xf>
    <xf numFmtId="3" fontId="76" fillId="0" borderId="12" xfId="0" applyNumberFormat="1" applyFont="1" applyBorder="1" applyAlignment="1">
      <alignment horizontal="center" vertical="center" wrapText="1"/>
    </xf>
    <xf numFmtId="0" fontId="89" fillId="0" borderId="0" xfId="0" applyFont="1"/>
    <xf numFmtId="0" fontId="89" fillId="0" borderId="0" xfId="0" applyFont="1" applyAlignment="1">
      <alignment wrapText="1"/>
    </xf>
    <xf numFmtId="0" fontId="100" fillId="0" borderId="12" xfId="0" applyFont="1" applyBorder="1" applyAlignment="1">
      <alignment horizontal="center" vertical="center" wrapText="1"/>
    </xf>
    <xf numFmtId="165" fontId="100" fillId="0" borderId="12" xfId="0" applyNumberFormat="1" applyFont="1" applyBorder="1" applyAlignment="1">
      <alignment horizontal="right" vertical="center"/>
    </xf>
    <xf numFmtId="165" fontId="81" fillId="0" borderId="12" xfId="0" applyNumberFormat="1" applyFont="1" applyBorder="1" applyAlignment="1">
      <alignment horizontal="right" vertical="center"/>
    </xf>
    <xf numFmtId="165" fontId="101" fillId="0" borderId="12" xfId="0" applyNumberFormat="1" applyFont="1" applyBorder="1" applyAlignment="1">
      <alignment horizontal="right" vertical="center"/>
    </xf>
    <xf numFmtId="165" fontId="90" fillId="0" borderId="12" xfId="0" applyNumberFormat="1" applyFont="1" applyBorder="1" applyAlignment="1">
      <alignment horizontal="right" vertical="center"/>
    </xf>
    <xf numFmtId="4" fontId="100" fillId="0" borderId="12" xfId="0" applyNumberFormat="1" applyFont="1" applyBorder="1" applyAlignment="1">
      <alignment horizontal="right" vertical="center" wrapText="1"/>
    </xf>
    <xf numFmtId="4" fontId="81" fillId="0" borderId="12" xfId="0" applyNumberFormat="1" applyFont="1" applyBorder="1" applyAlignment="1">
      <alignment horizontal="right" vertical="center" wrapText="1"/>
    </xf>
    <xf numFmtId="4" fontId="101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 wrapText="1"/>
    </xf>
    <xf numFmtId="0" fontId="87" fillId="0" borderId="0" xfId="0" applyFont="1"/>
    <xf numFmtId="0" fontId="52" fillId="0" borderId="0" xfId="0" applyFont="1"/>
    <xf numFmtId="4" fontId="100" fillId="0" borderId="12" xfId="0" applyNumberFormat="1" applyFont="1" applyBorder="1" applyAlignment="1">
      <alignment horizontal="right" vertical="center"/>
    </xf>
    <xf numFmtId="4" fontId="81" fillId="0" borderId="12" xfId="0" applyNumberFormat="1" applyFont="1" applyBorder="1" applyAlignment="1">
      <alignment horizontal="right" vertical="center"/>
    </xf>
    <xf numFmtId="0" fontId="90" fillId="0" borderId="0" xfId="0" applyFont="1"/>
    <xf numFmtId="0" fontId="102" fillId="0" borderId="0" xfId="0" applyFont="1"/>
    <xf numFmtId="0" fontId="100" fillId="0" borderId="0" xfId="0" applyFont="1" applyBorder="1" applyAlignment="1">
      <alignment vertical="center"/>
    </xf>
    <xf numFmtId="0" fontId="100" fillId="0" borderId="0" xfId="0" applyFont="1" applyBorder="1" applyAlignment="1">
      <alignment vertical="center" wrapText="1"/>
    </xf>
    <xf numFmtId="0" fontId="103" fillId="0" borderId="0" xfId="0" applyFont="1" applyBorder="1" applyAlignment="1">
      <alignment vertical="center" wrapText="1"/>
    </xf>
    <xf numFmtId="0" fontId="103" fillId="0" borderId="0" xfId="0" applyFont="1" applyBorder="1" applyAlignment="1">
      <alignment horizontal="center" vertical="center" wrapText="1"/>
    </xf>
    <xf numFmtId="0" fontId="103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89" fillId="0" borderId="0" xfId="0" applyFont="1" applyBorder="1"/>
    <xf numFmtId="3" fontId="100" fillId="0" borderId="12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horizontal="right" vertical="center"/>
    </xf>
    <xf numFmtId="0" fontId="55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3" fontId="28" fillId="0" borderId="0" xfId="0" applyNumberFormat="1" applyFont="1" applyAlignment="1">
      <alignment horizontal="center"/>
    </xf>
    <xf numFmtId="0" fontId="75" fillId="0" borderId="0" xfId="0" applyFont="1" applyFill="1" applyBorder="1" applyAlignment="1">
      <alignment horizontal="center" vertical="center"/>
    </xf>
    <xf numFmtId="3" fontId="79" fillId="0" borderId="89" xfId="37" applyNumberFormat="1" applyFont="1" applyFill="1" applyBorder="1" applyAlignment="1">
      <alignment horizontal="center" vertical="top" wrapText="1"/>
    </xf>
    <xf numFmtId="3" fontId="65" fillId="0" borderId="89" xfId="37" applyNumberFormat="1" applyFont="1" applyFill="1" applyBorder="1" applyAlignment="1">
      <alignment horizontal="center" vertical="top" wrapText="1"/>
    </xf>
    <xf numFmtId="0" fontId="63" fillId="0" borderId="72" xfId="37" applyFont="1" applyBorder="1" applyAlignment="1">
      <alignment horizontal="center" vertical="center" wrapText="1"/>
    </xf>
    <xf numFmtId="0" fontId="63" fillId="0" borderId="73" xfId="37" applyFont="1" applyBorder="1" applyAlignment="1">
      <alignment horizontal="center" vertical="center" wrapText="1"/>
    </xf>
    <xf numFmtId="0" fontId="65" fillId="0" borderId="10" xfId="37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0" fillId="0" borderId="71" xfId="37" applyFont="1" applyBorder="1" applyAlignment="1">
      <alignment horizontal="center" vertical="center" wrapText="1"/>
    </xf>
    <xf numFmtId="0" fontId="20" fillId="0" borderId="66" xfId="37" applyFont="1" applyBorder="1" applyAlignment="1">
      <alignment horizontal="center" vertical="center" wrapText="1"/>
    </xf>
    <xf numFmtId="0" fontId="17" fillId="0" borderId="72" xfId="37" applyFont="1" applyBorder="1" applyAlignment="1">
      <alignment horizontal="center" vertical="center" wrapText="1"/>
    </xf>
    <xf numFmtId="0" fontId="17" fillId="0" borderId="50" xfId="37" applyFont="1" applyBorder="1" applyAlignment="1">
      <alignment horizontal="center" vertical="center" wrapText="1"/>
    </xf>
    <xf numFmtId="0" fontId="63" fillId="0" borderId="50" xfId="37" applyFont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17" fillId="0" borderId="73" xfId="37" applyFont="1" applyBorder="1" applyAlignment="1">
      <alignment horizontal="center" vertical="center" wrapText="1"/>
    </xf>
    <xf numFmtId="0" fontId="76" fillId="0" borderId="20" xfId="37" applyFont="1" applyFill="1" applyBorder="1" applyAlignment="1">
      <alignment horizontal="center"/>
    </xf>
    <xf numFmtId="0" fontId="63" fillId="0" borderId="34" xfId="37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63" fillId="0" borderId="69" xfId="37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3" fillId="0" borderId="71" xfId="37" applyFont="1" applyBorder="1" applyAlignment="1">
      <alignment horizontal="center" vertical="center" wrapText="1"/>
    </xf>
    <xf numFmtId="0" fontId="63" fillId="0" borderId="66" xfId="37" applyFont="1" applyBorder="1" applyAlignment="1">
      <alignment horizontal="center" vertical="center" wrapText="1"/>
    </xf>
    <xf numFmtId="0" fontId="7" fillId="0" borderId="71" xfId="37" applyFont="1" applyBorder="1" applyAlignment="1">
      <alignment horizontal="center" vertical="center" wrapText="1"/>
    </xf>
    <xf numFmtId="0" fontId="7" fillId="0" borderId="66" xfId="37" applyFont="1" applyBorder="1" applyAlignment="1">
      <alignment horizontal="center" vertical="center" wrapText="1"/>
    </xf>
    <xf numFmtId="3" fontId="84" fillId="0" borderId="76" xfId="0" applyNumberFormat="1" applyFont="1" applyBorder="1" applyAlignment="1">
      <alignment horizontal="right" vertical="center"/>
    </xf>
    <xf numFmtId="3" fontId="84" fillId="0" borderId="70" xfId="0" applyNumberFormat="1" applyFont="1" applyBorder="1" applyAlignment="1">
      <alignment horizontal="right" vertical="center"/>
    </xf>
    <xf numFmtId="3" fontId="84" fillId="0" borderId="63" xfId="0" applyNumberFormat="1" applyFont="1" applyBorder="1" applyAlignment="1">
      <alignment horizontal="right" vertical="center"/>
    </xf>
    <xf numFmtId="3" fontId="84" fillId="0" borderId="66" xfId="0" applyNumberFormat="1" applyFont="1" applyBorder="1" applyAlignment="1">
      <alignment horizontal="right" vertical="center"/>
    </xf>
    <xf numFmtId="3" fontId="84" fillId="0" borderId="13" xfId="0" applyNumberFormat="1" applyFont="1" applyBorder="1" applyAlignment="1">
      <alignment horizontal="center"/>
    </xf>
    <xf numFmtId="3" fontId="84" fillId="0" borderId="64" xfId="0" applyNumberFormat="1" applyFont="1" applyBorder="1" applyAlignment="1">
      <alignment horizontal="center"/>
    </xf>
    <xf numFmtId="3" fontId="84" fillId="0" borderId="74" xfId="0" applyNumberFormat="1" applyFont="1" applyBorder="1" applyAlignment="1">
      <alignment horizontal="center"/>
    </xf>
    <xf numFmtId="0" fontId="76" fillId="0" borderId="63" xfId="0" applyFont="1" applyBorder="1" applyAlignment="1">
      <alignment horizontal="center" vertical="center" wrapText="1"/>
    </xf>
    <xf numFmtId="0" fontId="76" fillId="0" borderId="66" xfId="0" applyFont="1" applyBorder="1" applyAlignment="1">
      <alignment horizontal="center" vertical="center" wrapText="1"/>
    </xf>
    <xf numFmtId="0" fontId="76" fillId="0" borderId="67" xfId="0" applyFont="1" applyBorder="1" applyAlignment="1">
      <alignment horizontal="center" vertical="center" wrapText="1"/>
    </xf>
    <xf numFmtId="0" fontId="76" fillId="0" borderId="65" xfId="0" applyFont="1" applyBorder="1" applyAlignment="1">
      <alignment horizontal="center" vertical="center" wrapText="1"/>
    </xf>
    <xf numFmtId="0" fontId="76" fillId="0" borderId="75" xfId="0" applyFont="1" applyBorder="1" applyAlignment="1">
      <alignment horizontal="center" vertical="center" wrapText="1"/>
    </xf>
    <xf numFmtId="3" fontId="84" fillId="0" borderId="65" xfId="0" applyNumberFormat="1" applyFont="1" applyBorder="1" applyAlignment="1">
      <alignment horizontal="right" vertical="center"/>
    </xf>
    <xf numFmtId="3" fontId="84" fillId="0" borderId="75" xfId="0" applyNumberFormat="1" applyFont="1" applyBorder="1" applyAlignment="1">
      <alignment horizontal="right" vertical="center"/>
    </xf>
    <xf numFmtId="3" fontId="87" fillId="0" borderId="89" xfId="37" applyNumberFormat="1" applyFont="1" applyFill="1" applyBorder="1" applyAlignment="1">
      <alignment horizontal="center" vertical="top" wrapText="1"/>
    </xf>
    <xf numFmtId="3" fontId="81" fillId="0" borderId="89" xfId="37" applyNumberFormat="1" applyFont="1" applyFill="1" applyBorder="1" applyAlignment="1">
      <alignment horizontal="center" vertical="top" wrapText="1"/>
    </xf>
    <xf numFmtId="0" fontId="80" fillId="0" borderId="0" xfId="0" applyFont="1" applyAlignment="1">
      <alignment horizontal="center"/>
    </xf>
    <xf numFmtId="0" fontId="81" fillId="1" borderId="24" xfId="0" applyFont="1" applyFill="1" applyBorder="1" applyAlignment="1">
      <alignment horizontal="center" wrapText="1"/>
    </xf>
    <xf numFmtId="0" fontId="81" fillId="1" borderId="68" xfId="0" applyFont="1" applyFill="1" applyBorder="1" applyAlignment="1">
      <alignment horizontal="center" wrapText="1"/>
    </xf>
    <xf numFmtId="0" fontId="76" fillId="0" borderId="27" xfId="0" applyFont="1" applyBorder="1" applyAlignment="1">
      <alignment horizontal="center" vertical="center" wrapText="1"/>
    </xf>
    <xf numFmtId="0" fontId="76" fillId="0" borderId="70" xfId="0" applyFont="1" applyBorder="1" applyAlignment="1">
      <alignment horizontal="center" vertical="center" wrapText="1"/>
    </xf>
    <xf numFmtId="0" fontId="76" fillId="0" borderId="25" xfId="0" applyFont="1" applyBorder="1" applyAlignment="1">
      <alignment horizontal="center" vertical="center" wrapText="1"/>
    </xf>
    <xf numFmtId="0" fontId="81" fillId="24" borderId="14" xfId="0" applyFont="1" applyFill="1" applyBorder="1" applyAlignment="1">
      <alignment horizontal="center"/>
    </xf>
    <xf numFmtId="0" fontId="81" fillId="24" borderId="77" xfId="0" applyFont="1" applyFill="1" applyBorder="1" applyAlignment="1">
      <alignment horizontal="center"/>
    </xf>
    <xf numFmtId="0" fontId="81" fillId="24" borderId="78" xfId="0" applyFont="1" applyFill="1" applyBorder="1" applyAlignment="1">
      <alignment horizontal="center"/>
    </xf>
    <xf numFmtId="0" fontId="76" fillId="0" borderId="16" xfId="0" applyFont="1" applyBorder="1" applyAlignment="1">
      <alignment horizontal="center" vertical="center" wrapText="1"/>
    </xf>
    <xf numFmtId="0" fontId="76" fillId="0" borderId="38" xfId="0" applyFont="1" applyBorder="1" applyAlignment="1">
      <alignment horizontal="center" vertical="center" wrapText="1"/>
    </xf>
    <xf numFmtId="0" fontId="76" fillId="0" borderId="47" xfId="0" applyFont="1" applyBorder="1" applyAlignment="1">
      <alignment horizontal="center" vertical="center" wrapText="1"/>
    </xf>
    <xf numFmtId="0" fontId="81" fillId="0" borderId="34" xfId="0" applyFont="1" applyBorder="1" applyAlignment="1">
      <alignment horizontal="center" vertical="center"/>
    </xf>
    <xf numFmtId="0" fontId="81" fillId="0" borderId="68" xfId="0" applyFont="1" applyBorder="1" applyAlignment="1">
      <alignment horizontal="center" vertical="center"/>
    </xf>
    <xf numFmtId="0" fontId="81" fillId="0" borderId="0" xfId="0" applyFont="1" applyAlignment="1">
      <alignment horizontal="center"/>
    </xf>
    <xf numFmtId="3" fontId="76" fillId="0" borderId="63" xfId="0" applyNumberFormat="1" applyFont="1" applyBorder="1" applyAlignment="1">
      <alignment horizontal="center" vertical="center" wrapText="1"/>
    </xf>
    <xf numFmtId="0" fontId="86" fillId="0" borderId="19" xfId="0" applyFont="1" applyBorder="1"/>
    <xf numFmtId="3" fontId="76" fillId="0" borderId="65" xfId="0" applyNumberFormat="1" applyFont="1" applyBorder="1" applyAlignment="1">
      <alignment horizontal="center" vertical="center" wrapText="1"/>
    </xf>
    <xf numFmtId="0" fontId="86" fillId="0" borderId="79" xfId="0" applyFont="1" applyBorder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3" fillId="24" borderId="13" xfId="0" applyFont="1" applyFill="1" applyBorder="1" applyAlignment="1">
      <alignment horizontal="center"/>
    </xf>
    <xf numFmtId="0" fontId="83" fillId="24" borderId="64" xfId="0" applyFont="1" applyFill="1" applyBorder="1" applyAlignment="1">
      <alignment horizontal="center"/>
    </xf>
    <xf numFmtId="0" fontId="83" fillId="24" borderId="74" xfId="0" applyFont="1" applyFill="1" applyBorder="1" applyAlignment="1">
      <alignment horizontal="center"/>
    </xf>
    <xf numFmtId="3" fontId="76" fillId="0" borderId="15" xfId="0" applyNumberFormat="1" applyFont="1" applyBorder="1" applyAlignment="1">
      <alignment horizontal="center" vertical="center" wrapText="1"/>
    </xf>
    <xf numFmtId="3" fontId="76" fillId="0" borderId="49" xfId="0" applyNumberFormat="1" applyFont="1" applyBorder="1" applyAlignment="1">
      <alignment horizontal="center" vertical="center" wrapText="1"/>
    </xf>
    <xf numFmtId="3" fontId="76" fillId="0" borderId="80" xfId="0" applyNumberFormat="1" applyFont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74" xfId="0" applyFont="1" applyFill="1" applyBorder="1" applyAlignment="1">
      <alignment horizontal="center" vertical="center"/>
    </xf>
    <xf numFmtId="0" fontId="3" fillId="1" borderId="34" xfId="0" applyFont="1" applyFill="1" applyBorder="1" applyAlignment="1">
      <alignment horizontal="right" wrapText="1"/>
    </xf>
    <xf numFmtId="0" fontId="3" fillId="1" borderId="24" xfId="0" applyFont="1" applyFill="1" applyBorder="1" applyAlignment="1">
      <alignment horizontal="right" wrapText="1"/>
    </xf>
    <xf numFmtId="3" fontId="76" fillId="0" borderId="11" xfId="0" applyNumberFormat="1" applyFont="1" applyBorder="1" applyAlignment="1">
      <alignment horizontal="right" vertical="center"/>
    </xf>
    <xf numFmtId="3" fontId="76" fillId="0" borderId="32" xfId="0" applyNumberFormat="1" applyFont="1" applyBorder="1" applyAlignment="1">
      <alignment horizontal="right" vertical="center"/>
    </xf>
    <xf numFmtId="3" fontId="76" fillId="0" borderId="29" xfId="0" applyNumberFormat="1" applyFont="1" applyBorder="1" applyAlignment="1">
      <alignment horizontal="right" vertical="center"/>
    </xf>
    <xf numFmtId="3" fontId="76" fillId="0" borderId="31" xfId="0" applyNumberFormat="1" applyFont="1" applyBorder="1" applyAlignment="1">
      <alignment horizontal="right" vertical="center"/>
    </xf>
    <xf numFmtId="0" fontId="62" fillId="0" borderId="13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62" fillId="0" borderId="81" xfId="0" applyFont="1" applyBorder="1" applyAlignment="1">
      <alignment horizontal="center"/>
    </xf>
    <xf numFmtId="0" fontId="81" fillId="0" borderId="24" xfId="0" applyFont="1" applyBorder="1" applyAlignment="1">
      <alignment horizontal="center" vertical="center" wrapText="1"/>
    </xf>
    <xf numFmtId="0" fontId="81" fillId="0" borderId="68" xfId="0" applyFont="1" applyBorder="1" applyAlignment="1">
      <alignment horizontal="center" vertical="center" wrapText="1"/>
    </xf>
    <xf numFmtId="3" fontId="76" fillId="0" borderId="71" xfId="0" applyNumberFormat="1" applyFont="1" applyBorder="1" applyAlignment="1">
      <alignment horizontal="right" vertical="center"/>
    </xf>
    <xf numFmtId="3" fontId="76" fillId="0" borderId="6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3" fontId="62" fillId="0" borderId="13" xfId="0" applyNumberFormat="1" applyFont="1" applyBorder="1" applyAlignment="1">
      <alignment horizontal="center"/>
    </xf>
    <xf numFmtId="3" fontId="62" fillId="0" borderId="64" xfId="0" applyNumberFormat="1" applyFont="1" applyBorder="1" applyAlignment="1">
      <alignment horizontal="center"/>
    </xf>
    <xf numFmtId="3" fontId="62" fillId="0" borderId="74" xfId="0" applyNumberFormat="1" applyFont="1" applyBorder="1" applyAlignment="1">
      <alignment horizontal="center"/>
    </xf>
    <xf numFmtId="3" fontId="62" fillId="0" borderId="30" xfId="0" applyNumberFormat="1" applyFont="1" applyBorder="1" applyAlignment="1">
      <alignment horizontal="right" vertical="center"/>
    </xf>
    <xf numFmtId="3" fontId="62" fillId="0" borderId="33" xfId="0" applyNumberFormat="1" applyFont="1" applyBorder="1" applyAlignment="1">
      <alignment horizontal="right" vertical="center"/>
    </xf>
    <xf numFmtId="3" fontId="76" fillId="0" borderId="24" xfId="0" applyNumberFormat="1" applyFont="1" applyBorder="1" applyAlignment="1">
      <alignment horizontal="center" vertical="center" wrapText="1"/>
    </xf>
    <xf numFmtId="3" fontId="76" fillId="0" borderId="0" xfId="0" applyNumberFormat="1" applyFont="1" applyBorder="1" applyAlignment="1">
      <alignment horizontal="center" vertical="center" wrapText="1"/>
    </xf>
    <xf numFmtId="3" fontId="76" fillId="0" borderId="52" xfId="0" applyNumberFormat="1" applyFont="1" applyBorder="1" applyAlignment="1">
      <alignment horizontal="center" vertical="center" wrapText="1"/>
    </xf>
    <xf numFmtId="3" fontId="81" fillId="0" borderId="50" xfId="0" applyNumberFormat="1" applyFont="1" applyBorder="1" applyAlignment="1">
      <alignment horizontal="left" wrapText="1"/>
    </xf>
    <xf numFmtId="3" fontId="81" fillId="0" borderId="52" xfId="0" applyNumberFormat="1" applyFont="1" applyBorder="1" applyAlignment="1">
      <alignment horizontal="left" wrapText="1"/>
    </xf>
    <xf numFmtId="164" fontId="81" fillId="0" borderId="50" xfId="20" applyNumberFormat="1" applyFont="1" applyBorder="1" applyAlignment="1">
      <alignment horizontal="left" wrapText="1"/>
    </xf>
    <xf numFmtId="164" fontId="81" fillId="0" borderId="52" xfId="20" applyNumberFormat="1" applyFont="1" applyBorder="1" applyAlignment="1">
      <alignment horizontal="left" wrapText="1"/>
    </xf>
    <xf numFmtId="3" fontId="81" fillId="0" borderId="82" xfId="0" applyNumberFormat="1" applyFont="1" applyBorder="1" applyAlignment="1">
      <alignment horizontal="left"/>
    </xf>
    <xf numFmtId="3" fontId="81" fillId="0" borderId="83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justify" wrapText="1"/>
    </xf>
    <xf numFmtId="3" fontId="81" fillId="0" borderId="52" xfId="0" applyNumberFormat="1" applyFont="1" applyBorder="1" applyAlignment="1">
      <alignment horizontal="left" vertical="justify" wrapText="1"/>
    </xf>
    <xf numFmtId="0" fontId="81" fillId="0" borderId="50" xfId="0" applyFont="1" applyBorder="1" applyAlignment="1">
      <alignment horizontal="left" vertical="justify" wrapText="1"/>
    </xf>
    <xf numFmtId="0" fontId="81" fillId="0" borderId="52" xfId="0" applyFont="1" applyBorder="1" applyAlignment="1">
      <alignment horizontal="left" vertical="justify" wrapText="1"/>
    </xf>
    <xf numFmtId="0" fontId="80" fillId="0" borderId="0" xfId="0" applyNumberFormat="1" applyFont="1" applyFill="1" applyAlignment="1">
      <alignment horizontal="center" wrapText="1"/>
    </xf>
    <xf numFmtId="3" fontId="81" fillId="0" borderId="0" xfId="0" quotePrefix="1" applyNumberFormat="1" applyFont="1" applyBorder="1" applyAlignment="1">
      <alignment horizontal="center"/>
    </xf>
    <xf numFmtId="3" fontId="89" fillId="0" borderId="0" xfId="0" applyNumberFormat="1" applyFont="1" applyFill="1" applyAlignment="1">
      <alignment horizontal="center"/>
    </xf>
    <xf numFmtId="3" fontId="90" fillId="0" borderId="37" xfId="0" applyNumberFormat="1" applyFont="1" applyBorder="1" applyAlignment="1">
      <alignment horizontal="left"/>
    </xf>
    <xf numFmtId="3" fontId="90" fillId="0" borderId="47" xfId="0" applyNumberFormat="1" applyFont="1" applyBorder="1" applyAlignment="1">
      <alignment horizontal="left"/>
    </xf>
    <xf numFmtId="0" fontId="50" fillId="0" borderId="0" xfId="0" applyNumberFormat="1" applyFont="1" applyFill="1" applyAlignment="1">
      <alignment horizontal="center" wrapText="1"/>
    </xf>
    <xf numFmtId="3" fontId="53" fillId="0" borderId="0" xfId="0" quotePrefix="1" applyNumberFormat="1" applyFont="1" applyBorder="1" applyAlignment="1">
      <alignment horizontal="center" vertical="center"/>
    </xf>
    <xf numFmtId="3" fontId="96" fillId="0" borderId="37" xfId="0" quotePrefix="1" applyNumberFormat="1" applyFont="1" applyBorder="1" applyAlignment="1">
      <alignment horizontal="center" vertical="center"/>
    </xf>
    <xf numFmtId="3" fontId="96" fillId="0" borderId="47" xfId="0" quotePrefix="1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 wrapText="1"/>
    </xf>
    <xf numFmtId="0" fontId="76" fillId="0" borderId="19" xfId="0" applyNumberFormat="1" applyFont="1" applyBorder="1" applyAlignment="1">
      <alignment horizontal="center" vertical="center" wrapText="1"/>
    </xf>
    <xf numFmtId="3" fontId="81" fillId="0" borderId="25" xfId="0" applyNumberFormat="1" applyFont="1" applyBorder="1" applyAlignment="1">
      <alignment horizontal="center" vertical="center" wrapText="1"/>
    </xf>
    <xf numFmtId="3" fontId="81" fillId="0" borderId="19" xfId="0" applyNumberFormat="1" applyFont="1" applyBorder="1" applyAlignment="1">
      <alignment horizontal="center" vertical="center" wrapText="1"/>
    </xf>
    <xf numFmtId="0" fontId="76" fillId="0" borderId="25" xfId="0" quotePrefix="1" applyNumberFormat="1" applyFont="1" applyBorder="1" applyAlignment="1">
      <alignment horizontal="center" vertical="center" wrapText="1"/>
    </xf>
    <xf numFmtId="0" fontId="76" fillId="0" borderId="19" xfId="0" quotePrefix="1" applyNumberFormat="1" applyFont="1" applyBorder="1" applyAlignment="1">
      <alignment horizontal="center" vertical="center" wrapText="1"/>
    </xf>
    <xf numFmtId="164" fontId="81" fillId="0" borderId="84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8" xfId="0" applyNumberFormat="1" applyFont="1" applyBorder="1" applyAlignment="1">
      <alignment horizontal="left" wrapText="1"/>
    </xf>
    <xf numFmtId="3" fontId="81" fillId="0" borderId="47" xfId="0" applyNumberFormat="1" applyFont="1" applyBorder="1" applyAlignment="1">
      <alignment horizontal="left" wrapText="1"/>
    </xf>
    <xf numFmtId="3" fontId="81" fillId="0" borderId="25" xfId="0" applyNumberFormat="1" applyFont="1" applyFill="1" applyBorder="1" applyAlignment="1">
      <alignment horizontal="center" vertical="center" wrapText="1"/>
    </xf>
    <xf numFmtId="3" fontId="81" fillId="0" borderId="19" xfId="0" applyNumberFormat="1" applyFont="1" applyFill="1" applyBorder="1" applyAlignment="1">
      <alignment horizontal="center" vertical="center" wrapText="1"/>
    </xf>
    <xf numFmtId="3" fontId="76" fillId="0" borderId="37" xfId="0" applyNumberFormat="1" applyFont="1" applyBorder="1" applyAlignment="1">
      <alignment horizontal="center" vertical="center" wrapText="1"/>
    </xf>
    <xf numFmtId="3" fontId="76" fillId="0" borderId="38" xfId="0" applyNumberFormat="1" applyFont="1" applyBorder="1" applyAlignment="1">
      <alignment horizontal="center" vertical="center" wrapText="1"/>
    </xf>
    <xf numFmtId="3" fontId="76" fillId="0" borderId="4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81" fillId="25" borderId="49" xfId="0" applyNumberFormat="1" applyFont="1" applyFill="1" applyBorder="1" applyAlignment="1">
      <alignment horizontal="center"/>
    </xf>
    <xf numFmtId="3" fontId="81" fillId="0" borderId="37" xfId="0" applyNumberFormat="1" applyFont="1" applyFill="1" applyBorder="1" applyAlignment="1">
      <alignment horizontal="left" wrapText="1"/>
    </xf>
    <xf numFmtId="3" fontId="81" fillId="0" borderId="38" xfId="0" quotePrefix="1" applyNumberFormat="1" applyFont="1" applyFill="1" applyBorder="1" applyAlignment="1">
      <alignment horizontal="left" wrapText="1"/>
    </xf>
    <xf numFmtId="3" fontId="81" fillId="0" borderId="47" xfId="0" quotePrefix="1" applyNumberFormat="1" applyFont="1" applyFill="1" applyBorder="1" applyAlignment="1">
      <alignment horizontal="left" wrapText="1"/>
    </xf>
    <xf numFmtId="3" fontId="76" fillId="0" borderId="49" xfId="0" quotePrefix="1" applyNumberFormat="1" applyFont="1" applyBorder="1" applyAlignment="1">
      <alignment horizontal="left" wrapText="1"/>
    </xf>
    <xf numFmtId="3" fontId="81" fillId="0" borderId="0" xfId="0" quotePrefix="1" applyNumberFormat="1" applyFont="1" applyBorder="1" applyAlignment="1">
      <alignment horizontal="left" wrapText="1"/>
    </xf>
    <xf numFmtId="0" fontId="81" fillId="0" borderId="12" xfId="0" applyFont="1" applyBorder="1" applyAlignment="1">
      <alignment vertical="center" wrapText="1"/>
    </xf>
    <xf numFmtId="0" fontId="90" fillId="0" borderId="12" xfId="0" applyFont="1" applyBorder="1" applyAlignment="1">
      <alignment vertical="center" wrapText="1"/>
    </xf>
    <xf numFmtId="0" fontId="89" fillId="0" borderId="0" xfId="0" applyFont="1" applyAlignment="1">
      <alignment horizontal="center"/>
    </xf>
    <xf numFmtId="0" fontId="100" fillId="0" borderId="82" xfId="0" applyFont="1" applyBorder="1" applyAlignment="1">
      <alignment horizontal="center" vertical="center" wrapText="1"/>
    </xf>
    <xf numFmtId="0" fontId="100" fillId="0" borderId="89" xfId="0" applyFont="1" applyBorder="1" applyAlignment="1">
      <alignment horizontal="center" vertical="center" wrapText="1"/>
    </xf>
    <xf numFmtId="0" fontId="100" fillId="0" borderId="83" xfId="0" applyFont="1" applyBorder="1" applyAlignment="1">
      <alignment horizontal="center" vertical="center" wrapText="1"/>
    </xf>
    <xf numFmtId="0" fontId="100" fillId="0" borderId="37" xfId="0" applyFont="1" applyBorder="1" applyAlignment="1">
      <alignment horizontal="left" vertical="center" wrapText="1"/>
    </xf>
    <xf numFmtId="0" fontId="100" fillId="0" borderId="38" xfId="0" applyFont="1" applyBorder="1" applyAlignment="1">
      <alignment horizontal="left" vertical="center" wrapText="1"/>
    </xf>
    <xf numFmtId="0" fontId="100" fillId="0" borderId="47" xfId="0" applyFont="1" applyBorder="1" applyAlignment="1">
      <alignment horizontal="left" vertical="center" wrapText="1"/>
    </xf>
    <xf numFmtId="0" fontId="101" fillId="0" borderId="12" xfId="0" applyFont="1" applyBorder="1" applyAlignment="1">
      <alignment vertical="center" wrapText="1"/>
    </xf>
    <xf numFmtId="0" fontId="89" fillId="0" borderId="12" xfId="0" applyFont="1" applyBorder="1" applyAlignment="1">
      <alignment vertical="center" wrapText="1"/>
    </xf>
    <xf numFmtId="0" fontId="100" fillId="0" borderId="37" xfId="0" applyFont="1" applyBorder="1" applyAlignment="1">
      <alignment horizontal="center" vertical="center" wrapText="1"/>
    </xf>
    <xf numFmtId="0" fontId="100" fillId="0" borderId="38" xfId="0" applyFont="1" applyBorder="1" applyAlignment="1">
      <alignment horizontal="center" vertical="center" wrapText="1"/>
    </xf>
    <xf numFmtId="0" fontId="100" fillId="0" borderId="47" xfId="0" applyFont="1" applyBorder="1" applyAlignment="1">
      <alignment horizontal="center" vertical="center" wrapText="1"/>
    </xf>
    <xf numFmtId="0" fontId="81" fillId="0" borderId="12" xfId="0" applyFont="1" applyBorder="1" applyAlignment="1">
      <alignment vertical="center"/>
    </xf>
    <xf numFmtId="0" fontId="100" fillId="0" borderId="0" xfId="0" applyFont="1" applyAlignment="1">
      <alignment horizontal="center" vertical="center" wrapText="1"/>
    </xf>
  </cellXfs>
  <cellStyles count="47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1" xfId="7"/>
    <cellStyle name="40% - Isticanje2" xfId="8"/>
    <cellStyle name="40% - Isticanje3" xfId="9"/>
    <cellStyle name="40% - Isticanje4" xfId="10"/>
    <cellStyle name="40% - Isticanje5" xfId="11"/>
    <cellStyle name="40% - Isticanje6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Dobro" xfId="21"/>
    <cellStyle name="Isticanje1" xfId="22"/>
    <cellStyle name="Isticanje2" xfId="2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no" xfId="0" builtinId="0"/>
    <cellStyle name="Normalno 2" xfId="37"/>
    <cellStyle name="Normalno 2_Copy of 2. Plan MZ 2014-2016" xfId="38"/>
    <cellStyle name="Obično_List5" xfId="39"/>
    <cellStyle name="Obično_TABLICA PRM-IZ - 2005 -2007 " xfId="40"/>
    <cellStyle name="Povezana ćelija" xfId="41"/>
    <cellStyle name="Provjera ćelije" xfId="42"/>
    <cellStyle name="Tekst objašnjenja" xfId="43"/>
    <cellStyle name="Tekst upozorenja" xfId="44"/>
    <cellStyle name="Ukupni zbroj" xfId="45"/>
    <cellStyle name="Unos" xfId="46"/>
    <cellStyle name="Zarez" xfId="2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19050</xdr:rowOff>
    </xdr:from>
    <xdr:to>
      <xdr:col>1</xdr:col>
      <xdr:colOff>0</xdr:colOff>
      <xdr:row>8</xdr:row>
      <xdr:rowOff>447675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8575" y="990600"/>
          <a:ext cx="20288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28575" y="990600"/>
          <a:ext cx="866775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9"/>
  <sheetViews>
    <sheetView view="pageBreakPreview" zoomScaleNormal="70" zoomScaleSheetLayoutView="100" workbookViewId="0">
      <selection activeCell="K1" sqref="K1:L1"/>
    </sheetView>
  </sheetViews>
  <sheetFormatPr defaultRowHeight="13.2" x14ac:dyDescent="0.25"/>
  <cols>
    <col min="1" max="2" width="6.6640625" customWidth="1"/>
    <col min="3" max="3" width="8.109375" customWidth="1"/>
    <col min="4" max="4" width="73.109375" customWidth="1"/>
    <col min="5" max="5" width="15.5546875" hidden="1" customWidth="1"/>
    <col min="6" max="6" width="19.5546875" customWidth="1"/>
    <col min="7" max="7" width="19" customWidth="1"/>
    <col min="8" max="9" width="16.6640625" hidden="1" customWidth="1"/>
    <col min="10" max="10" width="18.5546875" style="11" customWidth="1"/>
    <col min="11" max="12" width="20.88671875" style="11" customWidth="1"/>
    <col min="14" max="14" width="11.109375" bestFit="1" customWidth="1"/>
    <col min="15" max="15" width="14.44140625" customWidth="1"/>
  </cols>
  <sheetData>
    <row r="1" spans="1:13" s="21" customFormat="1" ht="18" x14ac:dyDescent="0.35">
      <c r="A1" s="20"/>
      <c r="B1" s="20"/>
      <c r="C1" s="20"/>
      <c r="D1" s="459" t="s">
        <v>122</v>
      </c>
      <c r="E1" s="459"/>
      <c r="F1" s="459"/>
      <c r="G1" s="459"/>
      <c r="H1" s="459"/>
      <c r="I1" s="459"/>
      <c r="J1" s="459"/>
      <c r="K1" s="461"/>
      <c r="L1" s="461"/>
    </row>
    <row r="2" spans="1:13" ht="15.6" x14ac:dyDescent="0.3">
      <c r="B2" s="460" t="s">
        <v>195</v>
      </c>
      <c r="C2" s="460"/>
      <c r="D2" s="460"/>
      <c r="E2" s="460"/>
      <c r="F2" s="460"/>
      <c r="G2" s="460"/>
      <c r="H2" s="460"/>
      <c r="I2" s="460"/>
      <c r="J2" s="460"/>
      <c r="K2" s="460"/>
      <c r="L2" s="88"/>
    </row>
    <row r="3" spans="1:13" ht="6.75" customHeight="1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38"/>
      <c r="K3" s="38"/>
      <c r="L3" s="38"/>
    </row>
    <row r="4" spans="1:13" ht="14.4" customHeight="1" x14ac:dyDescent="0.25">
      <c r="A4" s="477" t="s">
        <v>21</v>
      </c>
      <c r="B4" s="479" t="s">
        <v>22</v>
      </c>
      <c r="C4" s="481" t="s">
        <v>23</v>
      </c>
      <c r="D4" s="483" t="s">
        <v>24</v>
      </c>
      <c r="E4" s="471"/>
      <c r="F4" s="469" t="s">
        <v>196</v>
      </c>
      <c r="G4" s="471" t="s">
        <v>25</v>
      </c>
      <c r="H4" s="471" t="s">
        <v>57</v>
      </c>
      <c r="I4" s="471" t="s">
        <v>58</v>
      </c>
      <c r="J4" s="465" t="s">
        <v>202</v>
      </c>
      <c r="K4" s="465" t="s">
        <v>163</v>
      </c>
      <c r="L4" s="465" t="s">
        <v>170</v>
      </c>
    </row>
    <row r="5" spans="1:13" ht="26.25" customHeight="1" thickBot="1" x14ac:dyDescent="0.3">
      <c r="A5" s="478"/>
      <c r="B5" s="480"/>
      <c r="C5" s="482"/>
      <c r="D5" s="484"/>
      <c r="E5" s="475"/>
      <c r="F5" s="470"/>
      <c r="G5" s="475"/>
      <c r="H5" s="472"/>
      <c r="I5" s="472"/>
      <c r="J5" s="473"/>
      <c r="K5" s="466"/>
      <c r="L5" s="466"/>
    </row>
    <row r="6" spans="1:13" ht="13.8" thickBot="1" x14ac:dyDescent="0.3">
      <c r="A6" s="37">
        <v>1</v>
      </c>
      <c r="B6" s="23">
        <v>2</v>
      </c>
      <c r="C6" s="24">
        <v>3</v>
      </c>
      <c r="D6" s="24">
        <v>4</v>
      </c>
      <c r="E6" s="25">
        <v>5</v>
      </c>
      <c r="F6" s="25">
        <v>5</v>
      </c>
      <c r="G6" s="26" t="s">
        <v>59</v>
      </c>
      <c r="H6" s="25">
        <v>8</v>
      </c>
      <c r="I6" s="25">
        <v>9</v>
      </c>
      <c r="J6" s="39">
        <v>7</v>
      </c>
      <c r="K6" s="40">
        <v>8</v>
      </c>
      <c r="L6" s="40">
        <v>8</v>
      </c>
    </row>
    <row r="7" spans="1:13" ht="16.2" customHeight="1" thickBot="1" x14ac:dyDescent="0.35">
      <c r="A7" s="103">
        <v>6</v>
      </c>
      <c r="B7" s="27"/>
      <c r="C7" s="104"/>
      <c r="D7" s="105" t="s">
        <v>26</v>
      </c>
      <c r="E7" s="106">
        <f>+E8+E22+E25+E27+E30+E39</f>
        <v>0</v>
      </c>
      <c r="F7" s="106">
        <f>+F8+F22+F25+F27+F30+F39</f>
        <v>134577000</v>
      </c>
      <c r="G7" s="106">
        <f t="shared" ref="G7:G17" si="0">J7-F7</f>
        <v>3207000</v>
      </c>
      <c r="H7" s="106">
        <f>+H8+H22+H25+H27+H30+H39</f>
        <v>0</v>
      </c>
      <c r="I7" s="106">
        <f>+I8+I22+I25+I27+I30+I39</f>
        <v>0</v>
      </c>
      <c r="J7" s="106">
        <f>+J8+J22+J25+J27+J30+J39</f>
        <v>137784000</v>
      </c>
      <c r="K7" s="106">
        <f>+K8+K22+K25+K27+K30+K39</f>
        <v>137804000</v>
      </c>
      <c r="L7" s="106">
        <f>+L8+L22+L25+L27+L30+L39</f>
        <v>138080000</v>
      </c>
      <c r="M7" s="84">
        <f>L7/K7*100</f>
        <v>100.2002844619895</v>
      </c>
    </row>
    <row r="8" spans="1:13" s="43" customFormat="1" ht="16.2" customHeight="1" thickBot="1" x14ac:dyDescent="0.35">
      <c r="A8" s="107"/>
      <c r="B8" s="108">
        <v>63</v>
      </c>
      <c r="C8" s="109"/>
      <c r="D8" s="110" t="s">
        <v>15</v>
      </c>
      <c r="E8" s="111">
        <f>+E9</f>
        <v>0</v>
      </c>
      <c r="F8" s="111">
        <f>F9+F10+F11+F12+F13+F14+F15+F16+F17+F18+F19+F20+F21</f>
        <v>16961000</v>
      </c>
      <c r="G8" s="106">
        <f t="shared" si="0"/>
        <v>2990000</v>
      </c>
      <c r="H8" s="111">
        <f>+H9</f>
        <v>0</v>
      </c>
      <c r="I8" s="111">
        <f>+I9</f>
        <v>0</v>
      </c>
      <c r="J8" s="112">
        <f>SUM(J9:J21)</f>
        <v>19951000</v>
      </c>
      <c r="K8" s="112">
        <f>+K9+K15</f>
        <v>19704000</v>
      </c>
      <c r="L8" s="112">
        <f>+L9+L15</f>
        <v>19980000</v>
      </c>
      <c r="M8" s="84"/>
    </row>
    <row r="9" spans="1:13" s="43" customFormat="1" ht="16.2" customHeight="1" thickBot="1" x14ac:dyDescent="0.4">
      <c r="A9" s="113"/>
      <c r="B9" s="74"/>
      <c r="C9" s="114">
        <v>633</v>
      </c>
      <c r="D9" s="115" t="s">
        <v>124</v>
      </c>
      <c r="E9" s="116">
        <v>0</v>
      </c>
      <c r="F9" s="117"/>
      <c r="G9" s="118">
        <f t="shared" si="0"/>
        <v>0</v>
      </c>
      <c r="H9" s="117">
        <v>0</v>
      </c>
      <c r="I9" s="117">
        <v>0</v>
      </c>
      <c r="J9" s="119">
        <v>0</v>
      </c>
      <c r="K9" s="120">
        <v>19704000</v>
      </c>
      <c r="L9" s="120">
        <v>19980000</v>
      </c>
      <c r="M9" s="84"/>
    </row>
    <row r="10" spans="1:13" s="98" customFormat="1" ht="16.2" customHeight="1" thickBot="1" x14ac:dyDescent="0.4">
      <c r="A10" s="121"/>
      <c r="B10" s="96"/>
      <c r="C10" s="114">
        <v>63414</v>
      </c>
      <c r="D10" s="115" t="s">
        <v>130</v>
      </c>
      <c r="E10" s="120"/>
      <c r="F10" s="119"/>
      <c r="G10" s="118">
        <f t="shared" si="0"/>
        <v>0</v>
      </c>
      <c r="H10" s="119"/>
      <c r="I10" s="119"/>
      <c r="J10" s="119">
        <v>0</v>
      </c>
      <c r="K10" s="122"/>
      <c r="L10" s="122"/>
      <c r="M10" s="97"/>
    </row>
    <row r="11" spans="1:13" s="98" customFormat="1" ht="16.2" customHeight="1" thickBot="1" x14ac:dyDescent="0.35">
      <c r="A11" s="121"/>
      <c r="B11" s="96"/>
      <c r="C11" s="114">
        <v>634</v>
      </c>
      <c r="D11" s="115" t="s">
        <v>135</v>
      </c>
      <c r="E11" s="120"/>
      <c r="F11" s="120">
        <v>500000</v>
      </c>
      <c r="G11" s="123">
        <f t="shared" si="0"/>
        <v>0</v>
      </c>
      <c r="H11" s="120"/>
      <c r="I11" s="120"/>
      <c r="J11" s="120">
        <v>500000</v>
      </c>
      <c r="K11" s="122"/>
      <c r="L11" s="122"/>
      <c r="M11" s="97"/>
    </row>
    <row r="12" spans="1:13" s="43" customFormat="1" ht="16.2" customHeight="1" thickBot="1" x14ac:dyDescent="0.35">
      <c r="A12" s="113"/>
      <c r="B12" s="86"/>
      <c r="C12" s="114">
        <v>636</v>
      </c>
      <c r="D12" s="115" t="s">
        <v>183</v>
      </c>
      <c r="E12" s="116"/>
      <c r="F12" s="116">
        <v>0</v>
      </c>
      <c r="G12" s="106">
        <f t="shared" si="0"/>
        <v>0</v>
      </c>
      <c r="H12" s="116"/>
      <c r="I12" s="116"/>
      <c r="J12" s="120"/>
      <c r="K12" s="120"/>
      <c r="L12" s="120"/>
      <c r="M12" s="84"/>
    </row>
    <row r="13" spans="1:13" s="43" customFormat="1" ht="16.2" customHeight="1" thickBot="1" x14ac:dyDescent="0.35">
      <c r="A13" s="113"/>
      <c r="B13" s="86"/>
      <c r="C13" s="114">
        <v>636</v>
      </c>
      <c r="D13" s="115" t="s">
        <v>207</v>
      </c>
      <c r="E13" s="116"/>
      <c r="F13" s="116">
        <v>0</v>
      </c>
      <c r="G13" s="106">
        <f t="shared" si="0"/>
        <v>2990000</v>
      </c>
      <c r="H13" s="116"/>
      <c r="I13" s="116"/>
      <c r="J13" s="120">
        <v>2990000</v>
      </c>
      <c r="K13" s="120"/>
      <c r="L13" s="120"/>
      <c r="M13" s="84"/>
    </row>
    <row r="14" spans="1:13" s="43" customFormat="1" ht="16.2" customHeight="1" thickBot="1" x14ac:dyDescent="0.35">
      <c r="A14" s="113"/>
      <c r="B14" s="86"/>
      <c r="C14" s="114">
        <v>636</v>
      </c>
      <c r="D14" s="115" t="s">
        <v>205</v>
      </c>
      <c r="E14" s="124"/>
      <c r="F14" s="120">
        <v>0</v>
      </c>
      <c r="G14" s="106">
        <f t="shared" si="0"/>
        <v>0</v>
      </c>
      <c r="H14" s="124"/>
      <c r="I14" s="124"/>
      <c r="J14" s="120">
        <v>0</v>
      </c>
      <c r="K14" s="120"/>
      <c r="L14" s="120"/>
      <c r="M14" s="84"/>
    </row>
    <row r="15" spans="1:13" s="43" customFormat="1" ht="16.2" customHeight="1" thickBot="1" x14ac:dyDescent="0.35">
      <c r="A15" s="113"/>
      <c r="B15" s="86"/>
      <c r="C15" s="114">
        <v>636</v>
      </c>
      <c r="D15" s="115" t="s">
        <v>118</v>
      </c>
      <c r="E15" s="116"/>
      <c r="F15" s="116">
        <v>15361000</v>
      </c>
      <c r="G15" s="123">
        <f t="shared" si="0"/>
        <v>0</v>
      </c>
      <c r="H15" s="116"/>
      <c r="I15" s="116"/>
      <c r="J15" s="120">
        <v>15361000</v>
      </c>
      <c r="K15" s="120"/>
      <c r="L15" s="120"/>
      <c r="M15" s="84"/>
    </row>
    <row r="16" spans="1:13" s="43" customFormat="1" ht="16.2" customHeight="1" thickBot="1" x14ac:dyDescent="0.35">
      <c r="A16" s="113"/>
      <c r="B16" s="86"/>
      <c r="C16" s="114">
        <v>636</v>
      </c>
      <c r="D16" s="115" t="s">
        <v>155</v>
      </c>
      <c r="E16" s="116"/>
      <c r="F16" s="116">
        <v>0</v>
      </c>
      <c r="G16" s="123">
        <f t="shared" si="0"/>
        <v>0</v>
      </c>
      <c r="H16" s="116"/>
      <c r="I16" s="116"/>
      <c r="J16" s="120">
        <v>0</v>
      </c>
      <c r="K16" s="120"/>
      <c r="L16" s="120"/>
      <c r="M16" s="84"/>
    </row>
    <row r="17" spans="1:14" s="43" customFormat="1" ht="16.2" customHeight="1" thickBot="1" x14ac:dyDescent="0.35">
      <c r="A17" s="113"/>
      <c r="B17" s="86"/>
      <c r="C17" s="114">
        <v>636</v>
      </c>
      <c r="D17" s="115" t="s">
        <v>156</v>
      </c>
      <c r="E17" s="116"/>
      <c r="F17" s="116">
        <v>600000</v>
      </c>
      <c r="G17" s="123">
        <f t="shared" si="0"/>
        <v>0</v>
      </c>
      <c r="H17" s="116"/>
      <c r="I17" s="116"/>
      <c r="J17" s="120">
        <v>600000</v>
      </c>
      <c r="K17" s="120"/>
      <c r="L17" s="120"/>
      <c r="M17" s="84"/>
    </row>
    <row r="18" spans="1:14" s="43" customFormat="1" ht="16.2" customHeight="1" thickBot="1" x14ac:dyDescent="0.35">
      <c r="A18" s="113"/>
      <c r="B18" s="86"/>
      <c r="C18" s="114">
        <v>636</v>
      </c>
      <c r="D18" s="115" t="s">
        <v>159</v>
      </c>
      <c r="E18" s="116"/>
      <c r="F18" s="116">
        <v>500000</v>
      </c>
      <c r="G18" s="123">
        <f t="shared" ref="G18:G31" si="1">J18-F18</f>
        <v>0</v>
      </c>
      <c r="H18" s="116"/>
      <c r="I18" s="116"/>
      <c r="J18" s="120">
        <v>500000</v>
      </c>
      <c r="K18" s="120"/>
      <c r="L18" s="120"/>
      <c r="M18" s="84"/>
    </row>
    <row r="19" spans="1:14" s="43" customFormat="1" ht="16.2" customHeight="1" thickBot="1" x14ac:dyDescent="0.4">
      <c r="A19" s="113"/>
      <c r="B19" s="86"/>
      <c r="C19" s="114">
        <v>636</v>
      </c>
      <c r="D19" s="115" t="s">
        <v>162</v>
      </c>
      <c r="E19" s="116"/>
      <c r="F19" s="117">
        <v>0</v>
      </c>
      <c r="G19" s="123">
        <f t="shared" si="1"/>
        <v>0</v>
      </c>
      <c r="H19" s="116"/>
      <c r="I19" s="116"/>
      <c r="J19" s="120">
        <v>0</v>
      </c>
      <c r="K19" s="120"/>
      <c r="L19" s="120"/>
      <c r="M19" s="84"/>
    </row>
    <row r="20" spans="1:14" s="43" customFormat="1" ht="16.2" customHeight="1" thickBot="1" x14ac:dyDescent="0.35">
      <c r="A20" s="113"/>
      <c r="B20" s="86"/>
      <c r="C20" s="114">
        <v>638</v>
      </c>
      <c r="D20" s="115" t="s">
        <v>180</v>
      </c>
      <c r="E20" s="116"/>
      <c r="F20" s="116">
        <v>0</v>
      </c>
      <c r="G20" s="123">
        <f t="shared" si="1"/>
        <v>0</v>
      </c>
      <c r="H20" s="116"/>
      <c r="I20" s="116"/>
      <c r="J20" s="120">
        <v>0</v>
      </c>
      <c r="K20" s="120"/>
      <c r="L20" s="120"/>
      <c r="M20" s="84"/>
    </row>
    <row r="21" spans="1:14" s="43" customFormat="1" ht="16.2" customHeight="1" thickBot="1" x14ac:dyDescent="0.35">
      <c r="A21" s="113"/>
      <c r="B21" s="86"/>
      <c r="C21" s="114">
        <v>639</v>
      </c>
      <c r="D21" s="115" t="s">
        <v>181</v>
      </c>
      <c r="E21" s="116"/>
      <c r="F21" s="116">
        <v>0</v>
      </c>
      <c r="G21" s="123">
        <f t="shared" si="1"/>
        <v>0</v>
      </c>
      <c r="H21" s="116"/>
      <c r="I21" s="116"/>
      <c r="J21" s="120">
        <v>0</v>
      </c>
      <c r="K21" s="120"/>
      <c r="L21" s="120"/>
      <c r="M21" s="84"/>
    </row>
    <row r="22" spans="1:14" s="43" customFormat="1" ht="16.2" customHeight="1" thickBot="1" x14ac:dyDescent="0.35">
      <c r="A22" s="113"/>
      <c r="B22" s="125">
        <v>64</v>
      </c>
      <c r="C22" s="126"/>
      <c r="D22" s="127" t="s">
        <v>27</v>
      </c>
      <c r="E22" s="111">
        <f t="shared" ref="E22:J22" si="2">+E23+E24</f>
        <v>0</v>
      </c>
      <c r="F22" s="111">
        <f t="shared" si="2"/>
        <v>3100</v>
      </c>
      <c r="G22" s="106">
        <f t="shared" si="1"/>
        <v>0</v>
      </c>
      <c r="H22" s="111">
        <f t="shared" si="2"/>
        <v>0</v>
      </c>
      <c r="I22" s="111">
        <f t="shared" si="2"/>
        <v>0</v>
      </c>
      <c r="J22" s="112">
        <f t="shared" si="2"/>
        <v>3100</v>
      </c>
      <c r="K22" s="112"/>
      <c r="L22" s="112"/>
      <c r="M22" s="84" t="e">
        <f>L22/K22*100</f>
        <v>#DIV/0!</v>
      </c>
    </row>
    <row r="23" spans="1:14" s="43" customFormat="1" ht="16.2" customHeight="1" thickBot="1" x14ac:dyDescent="0.35">
      <c r="A23" s="113"/>
      <c r="B23" s="128"/>
      <c r="C23" s="114">
        <v>641</v>
      </c>
      <c r="D23" s="115" t="s">
        <v>16</v>
      </c>
      <c r="E23" s="120"/>
      <c r="F23" s="120">
        <v>3100</v>
      </c>
      <c r="G23" s="123">
        <f t="shared" si="1"/>
        <v>0</v>
      </c>
      <c r="H23" s="116"/>
      <c r="I23" s="116"/>
      <c r="J23" s="120">
        <v>3100</v>
      </c>
      <c r="K23" s="120"/>
      <c r="L23" s="120"/>
      <c r="M23" s="84"/>
    </row>
    <row r="24" spans="1:14" s="43" customFormat="1" ht="16.2" customHeight="1" thickBot="1" x14ac:dyDescent="0.35">
      <c r="A24" s="113"/>
      <c r="B24" s="128"/>
      <c r="C24" s="114">
        <v>6414</v>
      </c>
      <c r="D24" s="115" t="s">
        <v>182</v>
      </c>
      <c r="E24" s="116"/>
      <c r="F24" s="120">
        <v>0</v>
      </c>
      <c r="G24" s="123">
        <f t="shared" si="1"/>
        <v>0</v>
      </c>
      <c r="H24" s="116"/>
      <c r="I24" s="116"/>
      <c r="J24" s="120">
        <v>0</v>
      </c>
      <c r="K24" s="120"/>
      <c r="L24" s="129"/>
      <c r="M24" s="84"/>
    </row>
    <row r="25" spans="1:14" s="43" customFormat="1" ht="16.2" customHeight="1" thickBot="1" x14ac:dyDescent="0.35">
      <c r="A25" s="113"/>
      <c r="B25" s="108">
        <v>65</v>
      </c>
      <c r="C25" s="126"/>
      <c r="D25" s="110" t="s">
        <v>28</v>
      </c>
      <c r="E25" s="112">
        <f t="shared" ref="E25:I25" si="3">+E26</f>
        <v>0</v>
      </c>
      <c r="F25" s="112">
        <f t="shared" si="3"/>
        <v>11200000</v>
      </c>
      <c r="G25" s="106">
        <f t="shared" si="1"/>
        <v>0</v>
      </c>
      <c r="H25" s="111">
        <f t="shared" si="3"/>
        <v>0</v>
      </c>
      <c r="I25" s="111">
        <f t="shared" si="3"/>
        <v>0</v>
      </c>
      <c r="J25" s="112">
        <f>J26</f>
        <v>11200000</v>
      </c>
      <c r="K25" s="112">
        <v>11200000</v>
      </c>
      <c r="L25" s="112">
        <v>11200000</v>
      </c>
      <c r="M25" s="84">
        <f>L25/K25*100</f>
        <v>100</v>
      </c>
    </row>
    <row r="26" spans="1:14" s="43" customFormat="1" ht="16.2" customHeight="1" thickBot="1" x14ac:dyDescent="0.35">
      <c r="A26" s="113"/>
      <c r="B26" s="128"/>
      <c r="C26" s="114">
        <v>652</v>
      </c>
      <c r="D26" s="130" t="s">
        <v>17</v>
      </c>
      <c r="E26" s="120"/>
      <c r="F26" s="120">
        <v>11200000</v>
      </c>
      <c r="G26" s="123">
        <f t="shared" si="1"/>
        <v>0</v>
      </c>
      <c r="H26" s="116"/>
      <c r="I26" s="116"/>
      <c r="J26" s="120">
        <v>11200000</v>
      </c>
      <c r="K26" s="120"/>
      <c r="L26" s="120"/>
      <c r="M26" s="84"/>
    </row>
    <row r="27" spans="1:14" s="43" customFormat="1" ht="16.2" customHeight="1" thickBot="1" x14ac:dyDescent="0.35">
      <c r="A27" s="113"/>
      <c r="B27" s="108">
        <v>66</v>
      </c>
      <c r="C27" s="126"/>
      <c r="D27" s="131" t="s">
        <v>60</v>
      </c>
      <c r="E27" s="112">
        <f t="shared" ref="E27:I27" si="4">+E28+E29</f>
        <v>0</v>
      </c>
      <c r="F27" s="112">
        <f t="shared" si="4"/>
        <v>2400000</v>
      </c>
      <c r="G27" s="106">
        <f t="shared" si="1"/>
        <v>0</v>
      </c>
      <c r="H27" s="111">
        <f t="shared" si="4"/>
        <v>0</v>
      </c>
      <c r="I27" s="111">
        <f t="shared" si="4"/>
        <v>0</v>
      </c>
      <c r="J27" s="112">
        <f>+J28+J29</f>
        <v>2400000</v>
      </c>
      <c r="K27" s="112">
        <v>1900000</v>
      </c>
      <c r="L27" s="112">
        <v>1900000</v>
      </c>
      <c r="M27" s="84">
        <f>L27/K27*100</f>
        <v>100</v>
      </c>
    </row>
    <row r="28" spans="1:14" s="43" customFormat="1" ht="16.2" customHeight="1" thickBot="1" x14ac:dyDescent="0.35">
      <c r="A28" s="113"/>
      <c r="B28" s="128"/>
      <c r="C28" s="132">
        <v>661</v>
      </c>
      <c r="D28" s="115" t="s">
        <v>29</v>
      </c>
      <c r="E28" s="116"/>
      <c r="F28" s="120">
        <v>1500000</v>
      </c>
      <c r="G28" s="123">
        <f t="shared" si="1"/>
        <v>0</v>
      </c>
      <c r="H28" s="120"/>
      <c r="I28" s="120"/>
      <c r="J28" s="120">
        <v>1500000</v>
      </c>
      <c r="K28" s="120"/>
      <c r="L28" s="120"/>
      <c r="M28" s="84"/>
      <c r="N28" s="75"/>
    </row>
    <row r="29" spans="1:14" s="43" customFormat="1" ht="16.2" customHeight="1" thickBot="1" x14ac:dyDescent="0.35">
      <c r="A29" s="113"/>
      <c r="B29" s="128"/>
      <c r="C29" s="132">
        <v>663</v>
      </c>
      <c r="D29" s="115" t="s">
        <v>18</v>
      </c>
      <c r="E29" s="116"/>
      <c r="F29" s="120">
        <v>900000</v>
      </c>
      <c r="G29" s="123">
        <f t="shared" si="1"/>
        <v>0</v>
      </c>
      <c r="H29" s="116"/>
      <c r="I29" s="116"/>
      <c r="J29" s="120">
        <v>900000</v>
      </c>
      <c r="K29" s="120"/>
      <c r="L29" s="120"/>
      <c r="M29" s="84"/>
      <c r="N29" s="75"/>
    </row>
    <row r="30" spans="1:14" s="43" customFormat="1" ht="16.2" customHeight="1" thickBot="1" x14ac:dyDescent="0.35">
      <c r="A30" s="113"/>
      <c r="B30" s="108">
        <v>67</v>
      </c>
      <c r="C30" s="126"/>
      <c r="D30" s="110" t="s">
        <v>30</v>
      </c>
      <c r="E30" s="111">
        <f>+E37</f>
        <v>0</v>
      </c>
      <c r="F30" s="111">
        <f>F31+F32+F33+F34+F35+F36</f>
        <v>103668900</v>
      </c>
      <c r="G30" s="106">
        <f t="shared" si="1"/>
        <v>217000</v>
      </c>
      <c r="H30" s="111">
        <f>+H37</f>
        <v>0</v>
      </c>
      <c r="I30" s="111">
        <f>+I37</f>
        <v>0</v>
      </c>
      <c r="J30" s="111">
        <f>J31+J32+J33+J34+J35+J36</f>
        <v>103885900</v>
      </c>
      <c r="K30" s="111">
        <v>105000000</v>
      </c>
      <c r="L30" s="111">
        <v>105000000</v>
      </c>
      <c r="M30" s="84">
        <f>L30/K30*100</f>
        <v>100</v>
      </c>
      <c r="N30" s="75"/>
    </row>
    <row r="31" spans="1:14" s="43" customFormat="1" ht="16.2" customHeight="1" thickBot="1" x14ac:dyDescent="0.4">
      <c r="A31" s="113"/>
      <c r="B31" s="133"/>
      <c r="C31" s="114">
        <v>671</v>
      </c>
      <c r="D31" s="130" t="s">
        <v>184</v>
      </c>
      <c r="E31" s="111"/>
      <c r="F31" s="116">
        <v>0</v>
      </c>
      <c r="G31" s="123">
        <f t="shared" si="1"/>
        <v>0</v>
      </c>
      <c r="H31" s="111"/>
      <c r="I31" s="111"/>
      <c r="J31" s="116">
        <v>0</v>
      </c>
      <c r="K31" s="134"/>
      <c r="L31" s="135"/>
      <c r="M31" s="84"/>
      <c r="N31" s="75"/>
    </row>
    <row r="32" spans="1:14" s="43" customFormat="1" ht="15.75" customHeight="1" thickBot="1" x14ac:dyDescent="0.4">
      <c r="A32" s="113"/>
      <c r="B32" s="133"/>
      <c r="C32" s="114">
        <v>671</v>
      </c>
      <c r="D32" s="136" t="s">
        <v>185</v>
      </c>
      <c r="E32" s="111"/>
      <c r="F32" s="116">
        <v>0</v>
      </c>
      <c r="G32" s="123">
        <f t="shared" ref="G32:G35" si="5">J32-F32</f>
        <v>0</v>
      </c>
      <c r="H32" s="111"/>
      <c r="I32" s="111"/>
      <c r="J32" s="116"/>
      <c r="K32" s="134"/>
      <c r="L32" s="135"/>
      <c r="M32" s="84"/>
      <c r="N32" s="75"/>
    </row>
    <row r="33" spans="1:14" s="43" customFormat="1" ht="16.2" customHeight="1" thickBot="1" x14ac:dyDescent="0.4">
      <c r="A33" s="113"/>
      <c r="B33" s="128"/>
      <c r="C33" s="114">
        <v>671</v>
      </c>
      <c r="D33" s="130" t="s">
        <v>150</v>
      </c>
      <c r="E33" s="116"/>
      <c r="F33" s="120">
        <v>3135978</v>
      </c>
      <c r="G33" s="123">
        <f t="shared" si="5"/>
        <v>0</v>
      </c>
      <c r="H33" s="117"/>
      <c r="I33" s="117"/>
      <c r="J33" s="120">
        <v>3135978</v>
      </c>
      <c r="K33" s="119"/>
      <c r="L33" s="119"/>
      <c r="M33" s="84"/>
      <c r="N33" s="75"/>
    </row>
    <row r="34" spans="1:14" s="43" customFormat="1" ht="18.75" customHeight="1" thickBot="1" x14ac:dyDescent="0.4">
      <c r="A34" s="113"/>
      <c r="B34" s="128"/>
      <c r="C34" s="114">
        <v>671</v>
      </c>
      <c r="D34" s="137" t="s">
        <v>160</v>
      </c>
      <c r="E34" s="116"/>
      <c r="F34" s="119">
        <v>0</v>
      </c>
      <c r="G34" s="236">
        <f t="shared" si="5"/>
        <v>0</v>
      </c>
      <c r="H34" s="117"/>
      <c r="I34" s="117"/>
      <c r="J34" s="119">
        <v>0</v>
      </c>
      <c r="K34" s="119"/>
      <c r="L34" s="119"/>
      <c r="M34" s="84"/>
      <c r="N34" s="75"/>
    </row>
    <row r="35" spans="1:14" s="43" customFormat="1" ht="18.75" customHeight="1" thickBot="1" x14ac:dyDescent="0.4">
      <c r="A35" s="113"/>
      <c r="B35" s="128"/>
      <c r="C35" s="114">
        <v>671</v>
      </c>
      <c r="D35" s="136" t="s">
        <v>187</v>
      </c>
      <c r="E35" s="116"/>
      <c r="F35" s="120"/>
      <c r="G35" s="236">
        <f t="shared" si="5"/>
        <v>0</v>
      </c>
      <c r="H35" s="117"/>
      <c r="I35" s="117"/>
      <c r="J35" s="119">
        <v>0</v>
      </c>
      <c r="K35" s="119"/>
      <c r="L35" s="119"/>
      <c r="M35" s="84"/>
      <c r="N35" s="75"/>
    </row>
    <row r="36" spans="1:14" s="43" customFormat="1" ht="16.2" customHeight="1" thickBot="1" x14ac:dyDescent="0.35">
      <c r="A36" s="113"/>
      <c r="B36" s="108">
        <v>67</v>
      </c>
      <c r="C36" s="114"/>
      <c r="D36" s="110" t="s">
        <v>89</v>
      </c>
      <c r="E36" s="116"/>
      <c r="F36" s="111">
        <f>F37+F38</f>
        <v>100532922</v>
      </c>
      <c r="G36" s="106">
        <f>SUM(G37:G38)</f>
        <v>217000</v>
      </c>
      <c r="H36" s="116"/>
      <c r="I36" s="116"/>
      <c r="J36" s="112">
        <f>+J37+J38</f>
        <v>100749922</v>
      </c>
      <c r="K36" s="112"/>
      <c r="L36" s="112"/>
      <c r="M36" s="84"/>
      <c r="N36" s="75"/>
    </row>
    <row r="37" spans="1:14" s="43" customFormat="1" ht="16.2" customHeight="1" thickBot="1" x14ac:dyDescent="0.35">
      <c r="A37" s="138"/>
      <c r="B37" s="139"/>
      <c r="C37" s="140">
        <v>673</v>
      </c>
      <c r="D37" s="141" t="s">
        <v>88</v>
      </c>
      <c r="E37" s="116"/>
      <c r="F37" s="120">
        <v>96812000</v>
      </c>
      <c r="G37" s="123">
        <f>J37-F37</f>
        <v>217000</v>
      </c>
      <c r="H37" s="116"/>
      <c r="I37" s="116"/>
      <c r="J37" s="120">
        <v>97029000</v>
      </c>
      <c r="K37" s="120"/>
      <c r="L37" s="120"/>
      <c r="M37" s="84"/>
      <c r="N37" s="76"/>
    </row>
    <row r="38" spans="1:14" s="43" customFormat="1" ht="16.2" customHeight="1" thickBot="1" x14ac:dyDescent="0.35">
      <c r="A38" s="138"/>
      <c r="B38" s="139"/>
      <c r="C38" s="140">
        <v>673</v>
      </c>
      <c r="D38" s="141" t="s">
        <v>186</v>
      </c>
      <c r="E38" s="116"/>
      <c r="F38" s="116">
        <v>3720922</v>
      </c>
      <c r="G38" s="123">
        <f>J38-F38</f>
        <v>0</v>
      </c>
      <c r="H38" s="116"/>
      <c r="I38" s="116"/>
      <c r="J38" s="120">
        <v>3720922</v>
      </c>
      <c r="K38" s="120"/>
      <c r="L38" s="120"/>
      <c r="M38" s="84"/>
      <c r="N38" s="76"/>
    </row>
    <row r="39" spans="1:14" s="43" customFormat="1" ht="16.2" customHeight="1" thickBot="1" x14ac:dyDescent="0.35">
      <c r="A39" s="138"/>
      <c r="B39" s="142">
        <v>68</v>
      </c>
      <c r="C39" s="140"/>
      <c r="D39" s="131" t="s">
        <v>52</v>
      </c>
      <c r="E39" s="111">
        <f t="shared" ref="E39:J39" si="6">E40</f>
        <v>0</v>
      </c>
      <c r="F39" s="111">
        <f t="shared" si="6"/>
        <v>344000</v>
      </c>
      <c r="G39" s="106">
        <f t="shared" ref="G39:G44" si="7">J39-F39</f>
        <v>0</v>
      </c>
      <c r="H39" s="111">
        <f t="shared" si="6"/>
        <v>0</v>
      </c>
      <c r="I39" s="111">
        <f t="shared" si="6"/>
        <v>0</v>
      </c>
      <c r="J39" s="112">
        <f t="shared" si="6"/>
        <v>344000</v>
      </c>
      <c r="K39" s="112"/>
      <c r="L39" s="112"/>
      <c r="M39" s="84" t="e">
        <f>L39/K39*100</f>
        <v>#DIV/0!</v>
      </c>
      <c r="N39" s="76"/>
    </row>
    <row r="40" spans="1:14" s="43" customFormat="1" ht="16.2" customHeight="1" thickBot="1" x14ac:dyDescent="0.35">
      <c r="A40" s="138"/>
      <c r="B40" s="139"/>
      <c r="C40" s="140">
        <v>683</v>
      </c>
      <c r="D40" s="141" t="s">
        <v>53</v>
      </c>
      <c r="E40" s="116"/>
      <c r="F40" s="120">
        <v>344000</v>
      </c>
      <c r="G40" s="123">
        <f t="shared" si="7"/>
        <v>0</v>
      </c>
      <c r="H40" s="116"/>
      <c r="I40" s="116">
        <v>0</v>
      </c>
      <c r="J40" s="120">
        <v>344000</v>
      </c>
      <c r="K40" s="120"/>
      <c r="L40" s="120"/>
      <c r="M40" s="84" t="e">
        <f>L40/K40*100</f>
        <v>#DIV/0!</v>
      </c>
      <c r="N40" s="76"/>
    </row>
    <row r="41" spans="1:14" s="43" customFormat="1" ht="16.2" customHeight="1" thickBot="1" x14ac:dyDescent="0.35">
      <c r="A41" s="143">
        <v>7</v>
      </c>
      <c r="B41" s="108"/>
      <c r="C41" s="144"/>
      <c r="D41" s="131" t="s">
        <v>31</v>
      </c>
      <c r="E41" s="111">
        <f>+E42</f>
        <v>0</v>
      </c>
      <c r="F41" s="111">
        <f>F42</f>
        <v>26000</v>
      </c>
      <c r="G41" s="106">
        <f t="shared" si="7"/>
        <v>0</v>
      </c>
      <c r="H41" s="111">
        <f>+H42</f>
        <v>0</v>
      </c>
      <c r="I41" s="111">
        <f>+I42</f>
        <v>0</v>
      </c>
      <c r="J41" s="112">
        <f>J42</f>
        <v>26000</v>
      </c>
      <c r="K41" s="112">
        <f t="shared" ref="K41:L41" si="8">K42</f>
        <v>243000</v>
      </c>
      <c r="L41" s="112">
        <f t="shared" si="8"/>
        <v>250000</v>
      </c>
      <c r="M41" s="84"/>
    </row>
    <row r="42" spans="1:14" s="43" customFormat="1" ht="16.2" customHeight="1" thickBot="1" x14ac:dyDescent="0.35">
      <c r="A42" s="143"/>
      <c r="B42" s="108">
        <v>72</v>
      </c>
      <c r="C42" s="144"/>
      <c r="D42" s="131" t="s">
        <v>32</v>
      </c>
      <c r="E42" s="111">
        <f>E43</f>
        <v>0</v>
      </c>
      <c r="F42" s="111">
        <f>F43+F44</f>
        <v>26000</v>
      </c>
      <c r="G42" s="106">
        <f t="shared" si="7"/>
        <v>0</v>
      </c>
      <c r="H42" s="111">
        <f>H43</f>
        <v>0</v>
      </c>
      <c r="I42" s="111">
        <f>I43</f>
        <v>0</v>
      </c>
      <c r="J42" s="112">
        <f>J43+J44</f>
        <v>26000</v>
      </c>
      <c r="K42" s="112">
        <v>243000</v>
      </c>
      <c r="L42" s="112">
        <v>250000</v>
      </c>
      <c r="M42" s="84">
        <f>L42/K42*100</f>
        <v>102.88065843621399</v>
      </c>
    </row>
    <row r="43" spans="1:14" s="43" customFormat="1" ht="16.2" customHeight="1" thickBot="1" x14ac:dyDescent="0.35">
      <c r="A43" s="145"/>
      <c r="B43" s="146"/>
      <c r="C43" s="147">
        <v>721</v>
      </c>
      <c r="D43" s="148" t="s">
        <v>32</v>
      </c>
      <c r="E43" s="149"/>
      <c r="F43" s="150">
        <v>26000</v>
      </c>
      <c r="G43" s="123">
        <f t="shared" si="7"/>
        <v>0</v>
      </c>
      <c r="H43" s="149"/>
      <c r="I43" s="149"/>
      <c r="J43" s="150">
        <v>26000</v>
      </c>
      <c r="K43" s="150"/>
      <c r="L43" s="150"/>
      <c r="M43" s="84" t="e">
        <f>L43/K43*100</f>
        <v>#DIV/0!</v>
      </c>
    </row>
    <row r="44" spans="1:14" s="43" customFormat="1" ht="16.2" customHeight="1" thickBot="1" x14ac:dyDescent="0.35">
      <c r="A44" s="145"/>
      <c r="B44" s="146"/>
      <c r="C44" s="147">
        <v>723</v>
      </c>
      <c r="D44" s="148" t="s">
        <v>120</v>
      </c>
      <c r="E44" s="149"/>
      <c r="F44" s="150">
        <v>0</v>
      </c>
      <c r="G44" s="123">
        <f t="shared" si="7"/>
        <v>0</v>
      </c>
      <c r="H44" s="149"/>
      <c r="I44" s="149"/>
      <c r="J44" s="150">
        <v>0</v>
      </c>
      <c r="K44" s="150"/>
      <c r="L44" s="150"/>
      <c r="M44" s="84"/>
    </row>
    <row r="45" spans="1:14" s="43" customFormat="1" ht="16.2" customHeight="1" thickBot="1" x14ac:dyDescent="0.35">
      <c r="A45" s="145"/>
      <c r="B45" s="146"/>
      <c r="C45" s="151">
        <v>8</v>
      </c>
      <c r="D45" s="152" t="s">
        <v>110</v>
      </c>
      <c r="E45" s="149"/>
      <c r="F45" s="153">
        <f>SUM(F46:F47)</f>
        <v>0</v>
      </c>
      <c r="G45" s="106">
        <f>J45-F45</f>
        <v>0</v>
      </c>
      <c r="H45" s="149"/>
      <c r="I45" s="149"/>
      <c r="J45" s="153">
        <f>SUM(J46:J47)</f>
        <v>0</v>
      </c>
      <c r="K45" s="153"/>
      <c r="L45" s="153"/>
      <c r="M45" s="84"/>
    </row>
    <row r="46" spans="1:14" s="43" customFormat="1" ht="16.2" customHeight="1" thickBot="1" x14ac:dyDescent="0.35">
      <c r="A46" s="154"/>
      <c r="B46" s="154"/>
      <c r="C46" s="155">
        <v>844</v>
      </c>
      <c r="D46" s="156" t="s">
        <v>166</v>
      </c>
      <c r="E46" s="157"/>
      <c r="F46" s="158">
        <v>0</v>
      </c>
      <c r="G46" s="159">
        <f>J46-F46</f>
        <v>0</v>
      </c>
      <c r="H46" s="157"/>
      <c r="I46" s="157"/>
      <c r="J46" s="158">
        <v>0</v>
      </c>
      <c r="K46" s="158"/>
      <c r="L46" s="158"/>
      <c r="M46" s="84"/>
    </row>
    <row r="47" spans="1:14" s="43" customFormat="1" ht="16.2" customHeight="1" thickBot="1" x14ac:dyDescent="0.35">
      <c r="A47" s="154"/>
      <c r="B47" s="154"/>
      <c r="C47" s="155">
        <v>845</v>
      </c>
      <c r="D47" s="156" t="s">
        <v>111</v>
      </c>
      <c r="E47" s="157"/>
      <c r="F47" s="158">
        <v>0</v>
      </c>
      <c r="G47" s="160">
        <f>J47-F47</f>
        <v>0</v>
      </c>
      <c r="H47" s="157"/>
      <c r="I47" s="157"/>
      <c r="J47" s="158"/>
      <c r="K47" s="158"/>
      <c r="L47" s="158"/>
      <c r="M47" s="84"/>
    </row>
    <row r="48" spans="1:14" s="43" customFormat="1" ht="23.25" customHeight="1" thickBot="1" x14ac:dyDescent="0.4">
      <c r="A48" s="161" t="s">
        <v>33</v>
      </c>
      <c r="B48" s="467" t="s">
        <v>90</v>
      </c>
      <c r="C48" s="468"/>
      <c r="D48" s="468"/>
      <c r="E48" s="162">
        <f>E7+E41+E45</f>
        <v>0</v>
      </c>
      <c r="F48" s="163">
        <f>F7+F41+F45</f>
        <v>134603000</v>
      </c>
      <c r="G48" s="164">
        <f>J48-F48</f>
        <v>3207000</v>
      </c>
      <c r="H48" s="163">
        <f>H7+H42</f>
        <v>0</v>
      </c>
      <c r="I48" s="163">
        <f>I7+I42</f>
        <v>0</v>
      </c>
      <c r="J48" s="164">
        <f>J7+J41+J45</f>
        <v>137810000</v>
      </c>
      <c r="K48" s="165">
        <f>K7+K41+K45</f>
        <v>138047000</v>
      </c>
      <c r="L48" s="165">
        <f>L7+L41+L45</f>
        <v>138330000</v>
      </c>
      <c r="M48" s="87">
        <f>L48/K48*100</f>
        <v>100.20500264402703</v>
      </c>
    </row>
    <row r="49" spans="1:14" s="43" customFormat="1" ht="27" customHeight="1" x14ac:dyDescent="0.3">
      <c r="A49" s="91"/>
      <c r="B49" s="92"/>
      <c r="C49" s="93"/>
      <c r="D49" s="93"/>
      <c r="E49" s="78"/>
      <c r="F49" s="78"/>
      <c r="G49" s="78"/>
      <c r="H49" s="78"/>
      <c r="I49" s="78"/>
      <c r="J49" s="78"/>
      <c r="K49" s="78"/>
      <c r="L49" s="78"/>
      <c r="M49" s="87"/>
    </row>
    <row r="50" spans="1:14" s="43" customFormat="1" ht="27" customHeight="1" x14ac:dyDescent="0.3">
      <c r="A50" s="91"/>
      <c r="B50" s="92"/>
      <c r="C50" s="93"/>
      <c r="D50" s="93"/>
      <c r="E50" s="78"/>
      <c r="F50" s="78"/>
      <c r="G50" s="78"/>
      <c r="H50" s="78"/>
      <c r="I50" s="78"/>
      <c r="J50" s="78"/>
      <c r="K50" s="78"/>
      <c r="L50" s="78"/>
      <c r="M50" s="87"/>
    </row>
    <row r="51" spans="1:14" s="43" customFormat="1" ht="11.25" customHeight="1" x14ac:dyDescent="0.3">
      <c r="A51" s="91"/>
      <c r="B51" s="92"/>
      <c r="C51" s="93"/>
      <c r="D51" s="474" t="s">
        <v>122</v>
      </c>
      <c r="E51" s="474"/>
      <c r="F51" s="474"/>
      <c r="G51" s="474"/>
      <c r="H51" s="474"/>
      <c r="I51" s="474"/>
      <c r="J51" s="474"/>
      <c r="K51" s="462" t="s">
        <v>126</v>
      </c>
      <c r="L51" s="462"/>
      <c r="M51" s="87"/>
    </row>
    <row r="52" spans="1:14" s="43" customFormat="1" ht="18.75" customHeight="1" thickBot="1" x14ac:dyDescent="0.4">
      <c r="A52" s="100"/>
      <c r="B52" s="476" t="s">
        <v>197</v>
      </c>
      <c r="C52" s="476"/>
      <c r="D52" s="476"/>
      <c r="E52" s="476"/>
      <c r="F52" s="476"/>
      <c r="G52" s="476"/>
      <c r="H52" s="166"/>
      <c r="I52" s="166"/>
      <c r="J52" s="166"/>
      <c r="K52" s="167"/>
      <c r="L52" s="168"/>
      <c r="M52" s="87"/>
    </row>
    <row r="53" spans="1:14" s="95" customFormat="1" ht="16.2" customHeight="1" thickBot="1" x14ac:dyDescent="0.35">
      <c r="A53" s="239">
        <v>3</v>
      </c>
      <c r="B53" s="240"/>
      <c r="C53" s="241"/>
      <c r="D53" s="242" t="s">
        <v>34</v>
      </c>
      <c r="E53" s="243">
        <f t="shared" ref="E53:I53" si="9">+E54+E58+E64+E69</f>
        <v>0</v>
      </c>
      <c r="F53" s="243">
        <f>+F54+F58+F64+F66+F69+F71</f>
        <v>116245000</v>
      </c>
      <c r="G53" s="243">
        <f t="shared" ref="G53:G71" si="10">J53-F53</f>
        <v>3207000</v>
      </c>
      <c r="H53" s="243">
        <f t="shared" si="9"/>
        <v>0</v>
      </c>
      <c r="I53" s="243">
        <f t="shared" si="9"/>
        <v>0</v>
      </c>
      <c r="J53" s="244">
        <f>+J54+J58+J64+J66+J69+J71</f>
        <v>119452000</v>
      </c>
      <c r="K53" s="244">
        <f>+K54+K58+K64+K66+K69+K71</f>
        <v>119494000</v>
      </c>
      <c r="L53" s="244">
        <f>+L54+L58+L64+L66+L69+L71</f>
        <v>119774000</v>
      </c>
      <c r="M53" s="94">
        <f>L53/K53*100</f>
        <v>100.23432138852159</v>
      </c>
    </row>
    <row r="54" spans="1:14" s="252" customFormat="1" ht="16.2" customHeight="1" x14ac:dyDescent="0.3">
      <c r="A54" s="245"/>
      <c r="B54" s="246">
        <v>31</v>
      </c>
      <c r="C54" s="247"/>
      <c r="D54" s="248" t="s">
        <v>3</v>
      </c>
      <c r="E54" s="249">
        <f t="shared" ref="E54:J54" si="11">+E55+E56+E57</f>
        <v>0</v>
      </c>
      <c r="F54" s="249">
        <f t="shared" si="11"/>
        <v>79960000</v>
      </c>
      <c r="G54" s="249">
        <f t="shared" si="10"/>
        <v>2990000</v>
      </c>
      <c r="H54" s="249">
        <f t="shared" si="11"/>
        <v>0</v>
      </c>
      <c r="I54" s="249">
        <f t="shared" si="11"/>
        <v>0</v>
      </c>
      <c r="J54" s="250">
        <f t="shared" si="11"/>
        <v>82950000</v>
      </c>
      <c r="K54" s="250">
        <v>82800000</v>
      </c>
      <c r="L54" s="250">
        <v>83200000</v>
      </c>
      <c r="M54" s="251">
        <f>L54/K54*100</f>
        <v>100.48309178743962</v>
      </c>
    </row>
    <row r="55" spans="1:14" s="43" customFormat="1" ht="15.75" customHeight="1" x14ac:dyDescent="0.3">
      <c r="A55" s="113"/>
      <c r="B55" s="171"/>
      <c r="C55" s="140">
        <v>311</v>
      </c>
      <c r="D55" s="172" t="s">
        <v>35</v>
      </c>
      <c r="E55" s="173"/>
      <c r="F55" s="174">
        <v>68200000</v>
      </c>
      <c r="G55" s="175">
        <f t="shared" si="10"/>
        <v>2583000</v>
      </c>
      <c r="H55" s="173"/>
      <c r="I55" s="173"/>
      <c r="J55" s="174">
        <v>70783000</v>
      </c>
      <c r="K55" s="174"/>
      <c r="L55" s="174"/>
      <c r="M55" s="84"/>
    </row>
    <row r="56" spans="1:14" s="43" customFormat="1" ht="16.2" customHeight="1" x14ac:dyDescent="0.3">
      <c r="A56" s="113"/>
      <c r="B56" s="171"/>
      <c r="C56" s="140">
        <v>312</v>
      </c>
      <c r="D56" s="172" t="s">
        <v>36</v>
      </c>
      <c r="E56" s="173"/>
      <c r="F56" s="174">
        <v>2187000</v>
      </c>
      <c r="G56" s="175">
        <f t="shared" si="10"/>
        <v>0</v>
      </c>
      <c r="H56" s="173"/>
      <c r="I56" s="173"/>
      <c r="J56" s="174">
        <v>2187000</v>
      </c>
      <c r="K56" s="174"/>
      <c r="L56" s="174"/>
      <c r="M56" s="84"/>
    </row>
    <row r="57" spans="1:14" s="43" customFormat="1" ht="16.2" customHeight="1" x14ac:dyDescent="0.3">
      <c r="A57" s="113"/>
      <c r="B57" s="171"/>
      <c r="C57" s="140">
        <v>313</v>
      </c>
      <c r="D57" s="172" t="s">
        <v>4</v>
      </c>
      <c r="E57" s="173"/>
      <c r="F57" s="174">
        <v>9573000</v>
      </c>
      <c r="G57" s="175">
        <f t="shared" si="10"/>
        <v>407000</v>
      </c>
      <c r="H57" s="173"/>
      <c r="I57" s="173"/>
      <c r="J57" s="174">
        <v>9980000</v>
      </c>
      <c r="K57" s="174"/>
      <c r="L57" s="174"/>
      <c r="M57" s="84"/>
    </row>
    <row r="58" spans="1:14" s="43" customFormat="1" ht="14.25" customHeight="1" x14ac:dyDescent="0.3">
      <c r="A58" s="113"/>
      <c r="B58" s="176">
        <v>32</v>
      </c>
      <c r="C58" s="101"/>
      <c r="D58" s="177" t="s">
        <v>5</v>
      </c>
      <c r="E58" s="178">
        <f t="shared" ref="E58:I58" si="12">+E59+E60+E61+E63</f>
        <v>0</v>
      </c>
      <c r="F58" s="178">
        <f>+F59+F60+F61+F62+F63</f>
        <v>35395000</v>
      </c>
      <c r="G58" s="169">
        <f t="shared" si="10"/>
        <v>217000</v>
      </c>
      <c r="H58" s="178">
        <f t="shared" si="12"/>
        <v>0</v>
      </c>
      <c r="I58" s="178">
        <f t="shared" si="12"/>
        <v>0</v>
      </c>
      <c r="J58" s="179">
        <f>+J59+J60+J61+J62+J63</f>
        <v>35612000</v>
      </c>
      <c r="K58" s="179">
        <v>35775000</v>
      </c>
      <c r="L58" s="179">
        <v>35804000</v>
      </c>
      <c r="M58" s="84">
        <f>L58/K58*100</f>
        <v>100.08106219426973</v>
      </c>
    </row>
    <row r="59" spans="1:14" s="43" customFormat="1" ht="16.2" customHeight="1" x14ac:dyDescent="0.3">
      <c r="A59" s="113"/>
      <c r="B59" s="171"/>
      <c r="C59" s="140">
        <v>321</v>
      </c>
      <c r="D59" s="172" t="s">
        <v>6</v>
      </c>
      <c r="E59" s="173"/>
      <c r="F59" s="180">
        <v>2035000</v>
      </c>
      <c r="G59" s="175">
        <f t="shared" si="10"/>
        <v>0</v>
      </c>
      <c r="H59" s="173"/>
      <c r="I59" s="173"/>
      <c r="J59" s="180">
        <v>2035000</v>
      </c>
      <c r="K59" s="174"/>
      <c r="L59" s="174"/>
      <c r="M59" s="84"/>
    </row>
    <row r="60" spans="1:14" s="43" customFormat="1" ht="16.2" customHeight="1" x14ac:dyDescent="0.3">
      <c r="A60" s="113"/>
      <c r="B60" s="171"/>
      <c r="C60" s="140">
        <v>322</v>
      </c>
      <c r="D60" s="172" t="s">
        <v>7</v>
      </c>
      <c r="E60" s="173"/>
      <c r="F60" s="180">
        <v>25030000</v>
      </c>
      <c r="G60" s="175">
        <f t="shared" si="10"/>
        <v>0</v>
      </c>
      <c r="H60" s="173"/>
      <c r="I60" s="173"/>
      <c r="J60" s="180">
        <v>25030000</v>
      </c>
      <c r="K60" s="174"/>
      <c r="L60" s="174"/>
      <c r="M60" s="84"/>
    </row>
    <row r="61" spans="1:14" s="43" customFormat="1" ht="16.2" customHeight="1" x14ac:dyDescent="0.3">
      <c r="A61" s="113"/>
      <c r="B61" s="171"/>
      <c r="C61" s="140">
        <v>323</v>
      </c>
      <c r="D61" s="172" t="s">
        <v>8</v>
      </c>
      <c r="E61" s="173"/>
      <c r="F61" s="180">
        <v>7186000</v>
      </c>
      <c r="G61" s="175">
        <f t="shared" si="10"/>
        <v>217000</v>
      </c>
      <c r="H61" s="173"/>
      <c r="I61" s="173"/>
      <c r="J61" s="180">
        <v>7403000</v>
      </c>
      <c r="K61" s="174"/>
      <c r="L61" s="174"/>
      <c r="M61" s="84"/>
    </row>
    <row r="62" spans="1:14" s="43" customFormat="1" ht="16.2" customHeight="1" x14ac:dyDescent="0.3">
      <c r="A62" s="113"/>
      <c r="B62" s="171"/>
      <c r="C62" s="140">
        <v>324</v>
      </c>
      <c r="D62" s="172" t="s">
        <v>106</v>
      </c>
      <c r="E62" s="173"/>
      <c r="F62" s="180">
        <v>44000</v>
      </c>
      <c r="G62" s="175">
        <f t="shared" si="10"/>
        <v>0</v>
      </c>
      <c r="H62" s="173"/>
      <c r="I62" s="173"/>
      <c r="J62" s="180">
        <v>44000</v>
      </c>
      <c r="K62" s="174"/>
      <c r="L62" s="174"/>
      <c r="M62" s="84"/>
    </row>
    <row r="63" spans="1:14" s="43" customFormat="1" ht="16.2" customHeight="1" x14ac:dyDescent="0.3">
      <c r="A63" s="113"/>
      <c r="B63" s="171"/>
      <c r="C63" s="140">
        <v>329</v>
      </c>
      <c r="D63" s="172" t="s">
        <v>9</v>
      </c>
      <c r="E63" s="173"/>
      <c r="F63" s="427">
        <v>1100000</v>
      </c>
      <c r="G63" s="428">
        <f t="shared" si="10"/>
        <v>0</v>
      </c>
      <c r="H63" s="429"/>
      <c r="I63" s="429"/>
      <c r="J63" s="427">
        <v>1100000</v>
      </c>
      <c r="K63" s="174"/>
      <c r="L63" s="174"/>
      <c r="M63" s="84"/>
    </row>
    <row r="64" spans="1:14" s="43" customFormat="1" ht="12" customHeight="1" x14ac:dyDescent="0.3">
      <c r="A64" s="181"/>
      <c r="B64" s="176">
        <v>34</v>
      </c>
      <c r="C64" s="101"/>
      <c r="D64" s="177" t="s">
        <v>10</v>
      </c>
      <c r="E64" s="179">
        <f t="shared" ref="E64:J64" si="13">+E65</f>
        <v>0</v>
      </c>
      <c r="F64" s="258">
        <f>+F65</f>
        <v>888000</v>
      </c>
      <c r="G64" s="260">
        <f t="shared" si="10"/>
        <v>0</v>
      </c>
      <c r="H64" s="259">
        <f t="shared" si="13"/>
        <v>0</v>
      </c>
      <c r="I64" s="259">
        <f t="shared" si="13"/>
        <v>0</v>
      </c>
      <c r="J64" s="258">
        <f t="shared" si="13"/>
        <v>888000</v>
      </c>
      <c r="K64" s="258">
        <v>919000</v>
      </c>
      <c r="L64" s="179">
        <v>770000</v>
      </c>
      <c r="M64" s="84">
        <f>L64/K64*100</f>
        <v>83.786724700761695</v>
      </c>
      <c r="N64" s="75"/>
    </row>
    <row r="65" spans="1:15" s="43" customFormat="1" ht="16.2" customHeight="1" x14ac:dyDescent="0.3">
      <c r="A65" s="113"/>
      <c r="B65" s="171"/>
      <c r="C65" s="140">
        <v>343</v>
      </c>
      <c r="D65" s="172" t="s">
        <v>11</v>
      </c>
      <c r="E65" s="173"/>
      <c r="F65" s="180">
        <v>888000</v>
      </c>
      <c r="G65" s="175">
        <f t="shared" si="10"/>
        <v>0</v>
      </c>
      <c r="H65" s="173"/>
      <c r="I65" s="173"/>
      <c r="J65" s="180">
        <v>888000</v>
      </c>
      <c r="K65" s="174"/>
      <c r="L65" s="174"/>
      <c r="M65" s="84"/>
      <c r="N65" s="75"/>
    </row>
    <row r="66" spans="1:15" s="43" customFormat="1" ht="12.75" customHeight="1" x14ac:dyDescent="0.3">
      <c r="A66" s="113"/>
      <c r="B66" s="176">
        <v>36</v>
      </c>
      <c r="C66" s="182"/>
      <c r="D66" s="177" t="s">
        <v>131</v>
      </c>
      <c r="E66" s="173"/>
      <c r="F66" s="170">
        <f>SUM(F67+F68)</f>
        <v>0</v>
      </c>
      <c r="G66" s="170">
        <f>SUM(G67+G68)</f>
        <v>0</v>
      </c>
      <c r="H66" s="173"/>
      <c r="I66" s="173"/>
      <c r="J66" s="170">
        <f>SUM(J67+J68)</f>
        <v>0</v>
      </c>
      <c r="K66" s="179"/>
      <c r="L66" s="179"/>
      <c r="M66" s="84"/>
      <c r="N66" s="75"/>
    </row>
    <row r="67" spans="1:15" s="43" customFormat="1" ht="14.25" customHeight="1" x14ac:dyDescent="0.3">
      <c r="A67" s="113"/>
      <c r="B67" s="171"/>
      <c r="C67" s="182">
        <v>366</v>
      </c>
      <c r="D67" s="196" t="s">
        <v>132</v>
      </c>
      <c r="E67" s="173"/>
      <c r="F67" s="180">
        <v>0</v>
      </c>
      <c r="G67" s="175">
        <f>J67-F67</f>
        <v>0</v>
      </c>
      <c r="H67" s="173"/>
      <c r="I67" s="173"/>
      <c r="J67" s="180">
        <v>0</v>
      </c>
      <c r="K67" s="174"/>
      <c r="L67" s="174"/>
      <c r="M67" s="84"/>
      <c r="N67" s="75"/>
    </row>
    <row r="68" spans="1:15" s="43" customFormat="1" ht="16.5" customHeight="1" x14ac:dyDescent="0.3">
      <c r="A68" s="113"/>
      <c r="B68" s="171"/>
      <c r="C68" s="182">
        <v>368</v>
      </c>
      <c r="D68" s="196" t="s">
        <v>133</v>
      </c>
      <c r="E68" s="173"/>
      <c r="F68" s="180"/>
      <c r="G68" s="175">
        <f>J68-F68</f>
        <v>0</v>
      </c>
      <c r="H68" s="173"/>
      <c r="I68" s="173"/>
      <c r="J68" s="180">
        <v>0</v>
      </c>
      <c r="K68" s="174"/>
      <c r="L68" s="174"/>
      <c r="M68" s="84"/>
      <c r="N68" s="75"/>
    </row>
    <row r="69" spans="1:15" s="43" customFormat="1" ht="16.2" customHeight="1" x14ac:dyDescent="0.3">
      <c r="A69" s="181"/>
      <c r="B69" s="176">
        <v>37</v>
      </c>
      <c r="C69" s="101"/>
      <c r="D69" s="177" t="s">
        <v>37</v>
      </c>
      <c r="E69" s="178">
        <f t="shared" ref="E69:L69" si="14">+E70</f>
        <v>0</v>
      </c>
      <c r="F69" s="178">
        <f t="shared" si="14"/>
        <v>0</v>
      </c>
      <c r="G69" s="169">
        <f t="shared" si="10"/>
        <v>0</v>
      </c>
      <c r="H69" s="178">
        <f t="shared" si="14"/>
        <v>0</v>
      </c>
      <c r="I69" s="178">
        <f t="shared" si="14"/>
        <v>0</v>
      </c>
      <c r="J69" s="179">
        <f t="shared" si="14"/>
        <v>0</v>
      </c>
      <c r="K69" s="179">
        <f t="shared" si="14"/>
        <v>0</v>
      </c>
      <c r="L69" s="179">
        <f t="shared" si="14"/>
        <v>0</v>
      </c>
      <c r="M69" s="84"/>
      <c r="N69" s="75"/>
    </row>
    <row r="70" spans="1:15" s="43" customFormat="1" ht="16.5" customHeight="1" x14ac:dyDescent="0.3">
      <c r="A70" s="113"/>
      <c r="B70" s="171"/>
      <c r="C70" s="189">
        <v>372</v>
      </c>
      <c r="D70" s="196" t="s">
        <v>55</v>
      </c>
      <c r="E70" s="173">
        <v>0</v>
      </c>
      <c r="F70" s="175"/>
      <c r="G70" s="169">
        <f t="shared" si="10"/>
        <v>0</v>
      </c>
      <c r="H70" s="173"/>
      <c r="I70" s="173"/>
      <c r="J70" s="180"/>
      <c r="K70" s="174"/>
      <c r="L70" s="174"/>
      <c r="M70" s="84"/>
      <c r="N70" s="75"/>
    </row>
    <row r="71" spans="1:15" s="43" customFormat="1" ht="18.75" customHeight="1" x14ac:dyDescent="0.3">
      <c r="A71" s="113"/>
      <c r="B71" s="171">
        <v>38</v>
      </c>
      <c r="C71" s="189">
        <v>381</v>
      </c>
      <c r="D71" s="196" t="s">
        <v>117</v>
      </c>
      <c r="E71" s="173"/>
      <c r="F71" s="169">
        <v>2000</v>
      </c>
      <c r="G71" s="169">
        <f t="shared" si="10"/>
        <v>0</v>
      </c>
      <c r="H71" s="173"/>
      <c r="I71" s="173"/>
      <c r="J71" s="170">
        <v>2000</v>
      </c>
      <c r="K71" s="179"/>
      <c r="L71" s="179"/>
      <c r="M71" s="84"/>
      <c r="N71" s="75"/>
    </row>
    <row r="72" spans="1:15" s="43" customFormat="1" ht="12.75" customHeight="1" x14ac:dyDescent="0.3">
      <c r="A72" s="183">
        <v>4</v>
      </c>
      <c r="B72" s="184"/>
      <c r="C72" s="102"/>
      <c r="D72" s="238" t="s">
        <v>19</v>
      </c>
      <c r="E72" s="178">
        <f>+E73+E81</f>
        <v>-220853075</v>
      </c>
      <c r="F72" s="178">
        <f>F73+F81</f>
        <v>2440982</v>
      </c>
      <c r="G72" s="169">
        <f t="shared" ref="G72:G77" si="15">J72-F72</f>
        <v>-0.25999999977648258</v>
      </c>
      <c r="H72" s="178">
        <f>+H73+H81</f>
        <v>0</v>
      </c>
      <c r="I72" s="178">
        <f>+I73+I81</f>
        <v>0</v>
      </c>
      <c r="J72" s="178">
        <f>J73+J81</f>
        <v>2440981.7400000002</v>
      </c>
      <c r="K72" s="178">
        <f>K73+K81</f>
        <v>3192000</v>
      </c>
      <c r="L72" s="178">
        <f>L73+L81</f>
        <v>3195000</v>
      </c>
      <c r="M72" s="84">
        <f>L72/K72*100</f>
        <v>100.09398496240603</v>
      </c>
      <c r="N72" s="75"/>
    </row>
    <row r="73" spans="1:15" s="43" customFormat="1" ht="15" customHeight="1" x14ac:dyDescent="0.3">
      <c r="A73" s="183"/>
      <c r="B73" s="185">
        <v>42</v>
      </c>
      <c r="C73" s="102"/>
      <c r="D73" s="238" t="s">
        <v>38</v>
      </c>
      <c r="E73" s="178">
        <f>+E74+E76+E79+E80</f>
        <v>-220853075</v>
      </c>
      <c r="F73" s="178">
        <f>+F74+F75+F76+F77+F78+F79+F80</f>
        <v>2374000</v>
      </c>
      <c r="G73" s="169">
        <f t="shared" si="15"/>
        <v>0</v>
      </c>
      <c r="H73" s="178">
        <f>+H74+H76+H79+H80</f>
        <v>0</v>
      </c>
      <c r="I73" s="178">
        <f>+I74+I76+I79+I80+I78</f>
        <v>0</v>
      </c>
      <c r="J73" s="179">
        <f>+J74+J75+J76+J77+J78+J79+J80</f>
        <v>2374000</v>
      </c>
      <c r="K73" s="179">
        <v>3192000</v>
      </c>
      <c r="L73" s="179">
        <v>3195000</v>
      </c>
      <c r="M73" s="84">
        <f>L73/K73*100</f>
        <v>100.09398496240603</v>
      </c>
      <c r="N73" s="75"/>
    </row>
    <row r="74" spans="1:15" s="43" customFormat="1" ht="12" customHeight="1" x14ac:dyDescent="0.3">
      <c r="A74" s="183"/>
      <c r="B74" s="185"/>
      <c r="C74" s="186">
        <v>411</v>
      </c>
      <c r="D74" s="187" t="s">
        <v>50</v>
      </c>
      <c r="E74" s="173">
        <v>0</v>
      </c>
      <c r="F74" s="175">
        <v>0</v>
      </c>
      <c r="G74" s="175">
        <f t="shared" si="15"/>
        <v>0</v>
      </c>
      <c r="H74" s="173"/>
      <c r="I74" s="173"/>
      <c r="J74" s="180">
        <v>0</v>
      </c>
      <c r="K74" s="174"/>
      <c r="L74" s="174"/>
      <c r="M74" s="84"/>
      <c r="N74" s="75"/>
    </row>
    <row r="75" spans="1:15" s="43" customFormat="1" ht="12.75" customHeight="1" x14ac:dyDescent="0.3">
      <c r="A75" s="183"/>
      <c r="B75" s="185"/>
      <c r="C75" s="186">
        <v>421</v>
      </c>
      <c r="D75" s="187" t="s">
        <v>109</v>
      </c>
      <c r="E75" s="173"/>
      <c r="F75" s="175">
        <v>0</v>
      </c>
      <c r="G75" s="175">
        <f t="shared" si="15"/>
        <v>0</v>
      </c>
      <c r="H75" s="173"/>
      <c r="I75" s="173"/>
      <c r="J75" s="180">
        <v>0</v>
      </c>
      <c r="K75" s="174"/>
      <c r="L75" s="174"/>
      <c r="M75" s="84"/>
      <c r="N75" s="75"/>
    </row>
    <row r="76" spans="1:15" s="43" customFormat="1" ht="16.2" customHeight="1" x14ac:dyDescent="0.3">
      <c r="A76" s="188"/>
      <c r="B76" s="184"/>
      <c r="C76" s="189">
        <v>422</v>
      </c>
      <c r="D76" s="172" t="s">
        <v>178</v>
      </c>
      <c r="E76" s="190"/>
      <c r="F76" s="180">
        <v>2112978</v>
      </c>
      <c r="G76" s="180">
        <f t="shared" si="15"/>
        <v>0</v>
      </c>
      <c r="H76" s="190"/>
      <c r="I76" s="190"/>
      <c r="J76" s="180">
        <v>2112978</v>
      </c>
      <c r="K76" s="174"/>
      <c r="L76" s="174"/>
      <c r="M76" s="84"/>
      <c r="N76" s="75"/>
    </row>
    <row r="77" spans="1:15" s="43" customFormat="1" ht="15" customHeight="1" x14ac:dyDescent="0.3">
      <c r="A77" s="188"/>
      <c r="B77" s="184"/>
      <c r="C77" s="189">
        <v>422</v>
      </c>
      <c r="D77" s="191" t="s">
        <v>179</v>
      </c>
      <c r="E77" s="173"/>
      <c r="F77" s="175">
        <v>261022</v>
      </c>
      <c r="G77" s="257">
        <f t="shared" si="15"/>
        <v>0</v>
      </c>
      <c r="H77" s="173"/>
      <c r="I77" s="173"/>
      <c r="J77" s="180">
        <v>261022</v>
      </c>
      <c r="K77" s="174"/>
      <c r="L77" s="174"/>
      <c r="M77" s="84"/>
      <c r="N77" s="75"/>
    </row>
    <row r="78" spans="1:15" s="43" customFormat="1" ht="16.5" customHeight="1" x14ac:dyDescent="0.3">
      <c r="A78" s="188"/>
      <c r="B78" s="184"/>
      <c r="C78" s="189">
        <v>423</v>
      </c>
      <c r="D78" s="191" t="s">
        <v>134</v>
      </c>
      <c r="E78" s="173">
        <v>0</v>
      </c>
      <c r="F78" s="175">
        <v>0</v>
      </c>
      <c r="G78" s="175">
        <f t="shared" ref="G78:G94" si="16">J78-F78</f>
        <v>0</v>
      </c>
      <c r="H78" s="173"/>
      <c r="I78" s="173"/>
      <c r="J78" s="180">
        <v>0</v>
      </c>
      <c r="K78" s="174"/>
      <c r="L78" s="174"/>
      <c r="M78" s="84"/>
      <c r="N78" s="75"/>
    </row>
    <row r="79" spans="1:15" s="43" customFormat="1" ht="15" customHeight="1" x14ac:dyDescent="0.3">
      <c r="A79" s="188"/>
      <c r="B79" s="184"/>
      <c r="C79" s="189">
        <v>424</v>
      </c>
      <c r="D79" s="191" t="s">
        <v>20</v>
      </c>
      <c r="E79" s="173">
        <f>F92-339539057</f>
        <v>-220853075</v>
      </c>
      <c r="F79" s="175"/>
      <c r="G79" s="175">
        <f t="shared" si="16"/>
        <v>0</v>
      </c>
      <c r="H79" s="173"/>
      <c r="I79" s="173"/>
      <c r="J79" s="180"/>
      <c r="K79" s="174"/>
      <c r="L79" s="174"/>
      <c r="M79" s="84"/>
    </row>
    <row r="80" spans="1:15" s="43" customFormat="1" ht="14.25" customHeight="1" x14ac:dyDescent="0.3">
      <c r="A80" s="188"/>
      <c r="B80" s="184"/>
      <c r="C80" s="189">
        <v>426</v>
      </c>
      <c r="D80" s="172" t="s">
        <v>54</v>
      </c>
      <c r="E80" s="173"/>
      <c r="F80" s="175">
        <v>0</v>
      </c>
      <c r="G80" s="175">
        <f t="shared" si="16"/>
        <v>0</v>
      </c>
      <c r="H80" s="173"/>
      <c r="I80" s="173"/>
      <c r="J80" s="180">
        <v>0</v>
      </c>
      <c r="K80" s="174"/>
      <c r="L80" s="174"/>
      <c r="M80" s="84"/>
      <c r="O80" s="77"/>
    </row>
    <row r="81" spans="1:13" s="43" customFormat="1" ht="12.75" customHeight="1" x14ac:dyDescent="0.3">
      <c r="A81" s="188"/>
      <c r="B81" s="185">
        <v>45</v>
      </c>
      <c r="C81" s="192"/>
      <c r="D81" s="237" t="s">
        <v>39</v>
      </c>
      <c r="E81" s="178">
        <f>+E82+E91</f>
        <v>0</v>
      </c>
      <c r="F81" s="178">
        <f>F82+F83+F84+F85+F86+F87+F88</f>
        <v>66982</v>
      </c>
      <c r="G81" s="169">
        <f t="shared" si="16"/>
        <v>-0.25999999999476131</v>
      </c>
      <c r="H81" s="178">
        <f>+H82+H91</f>
        <v>0</v>
      </c>
      <c r="I81" s="178">
        <f>+I82+I91</f>
        <v>0</v>
      </c>
      <c r="J81" s="178">
        <f>+J82+J83+J84+J85+J86+J87+J88</f>
        <v>66981.740000000005</v>
      </c>
      <c r="K81" s="179"/>
      <c r="L81" s="179"/>
      <c r="M81" s="84" t="e">
        <f>L81/K81*100</f>
        <v>#DIV/0!</v>
      </c>
    </row>
    <row r="82" spans="1:13" s="43" customFormat="1" ht="16.2" customHeight="1" x14ac:dyDescent="0.3">
      <c r="A82" s="188"/>
      <c r="B82" s="184"/>
      <c r="C82" s="189">
        <v>451</v>
      </c>
      <c r="D82" s="172" t="s">
        <v>148</v>
      </c>
      <c r="E82" s="173"/>
      <c r="F82" s="175">
        <v>0</v>
      </c>
      <c r="G82" s="175">
        <f t="shared" si="16"/>
        <v>0</v>
      </c>
      <c r="H82" s="173"/>
      <c r="I82" s="173"/>
      <c r="J82" s="180"/>
      <c r="K82" s="174"/>
      <c r="L82" s="174"/>
      <c r="M82" s="84"/>
    </row>
    <row r="83" spans="1:13" s="43" customFormat="1" ht="16.2" customHeight="1" x14ac:dyDescent="0.3">
      <c r="A83" s="193"/>
      <c r="B83" s="194"/>
      <c r="C83" s="195">
        <v>451</v>
      </c>
      <c r="D83" s="196" t="s">
        <v>164</v>
      </c>
      <c r="E83" s="197"/>
      <c r="F83" s="180">
        <v>0</v>
      </c>
      <c r="G83" s="180">
        <f t="shared" si="16"/>
        <v>0</v>
      </c>
      <c r="H83" s="197"/>
      <c r="I83" s="197"/>
      <c r="J83" s="180"/>
      <c r="K83" s="198"/>
      <c r="L83" s="198"/>
      <c r="M83" s="84"/>
    </row>
    <row r="84" spans="1:13" s="43" customFormat="1" ht="16.2" customHeight="1" x14ac:dyDescent="0.3">
      <c r="A84" s="193"/>
      <c r="B84" s="194"/>
      <c r="C84" s="195">
        <v>451</v>
      </c>
      <c r="D84" s="199" t="s">
        <v>143</v>
      </c>
      <c r="E84" s="197"/>
      <c r="F84" s="175">
        <v>0</v>
      </c>
      <c r="G84" s="175">
        <f t="shared" si="16"/>
        <v>0</v>
      </c>
      <c r="H84" s="197"/>
      <c r="I84" s="197"/>
      <c r="J84" s="180">
        <v>0</v>
      </c>
      <c r="K84" s="198"/>
      <c r="L84" s="198"/>
      <c r="M84" s="84"/>
    </row>
    <row r="85" spans="1:13" s="43" customFormat="1" ht="16.2" customHeight="1" x14ac:dyDescent="0.3">
      <c r="A85" s="193"/>
      <c r="B85" s="194"/>
      <c r="C85" s="195">
        <v>451</v>
      </c>
      <c r="D85" s="199" t="s">
        <v>176</v>
      </c>
      <c r="E85" s="197"/>
      <c r="F85" s="175">
        <v>0</v>
      </c>
      <c r="G85" s="175">
        <f t="shared" si="16"/>
        <v>0</v>
      </c>
      <c r="H85" s="197"/>
      <c r="I85" s="197"/>
      <c r="J85" s="180"/>
      <c r="K85" s="198"/>
      <c r="L85" s="198"/>
      <c r="M85" s="84"/>
    </row>
    <row r="86" spans="1:13" s="43" customFormat="1" ht="27" customHeight="1" x14ac:dyDescent="0.3">
      <c r="A86" s="193"/>
      <c r="B86" s="194"/>
      <c r="C86" s="195">
        <v>451</v>
      </c>
      <c r="D86" s="200" t="s">
        <v>177</v>
      </c>
      <c r="E86" s="197"/>
      <c r="F86" s="180">
        <v>0</v>
      </c>
      <c r="G86" s="180">
        <f>J86-F86</f>
        <v>0</v>
      </c>
      <c r="H86" s="197"/>
      <c r="I86" s="197"/>
      <c r="J86" s="180"/>
      <c r="K86" s="198"/>
      <c r="L86" s="198"/>
      <c r="M86" s="84"/>
    </row>
    <row r="87" spans="1:13" s="43" customFormat="1" ht="21" customHeight="1" x14ac:dyDescent="0.3">
      <c r="A87" s="193"/>
      <c r="B87" s="194"/>
      <c r="C87" s="195">
        <v>451</v>
      </c>
      <c r="D87" s="201" t="s">
        <v>161</v>
      </c>
      <c r="E87" s="197"/>
      <c r="F87" s="180">
        <v>0</v>
      </c>
      <c r="G87" s="202">
        <f>J87-F87</f>
        <v>0</v>
      </c>
      <c r="H87" s="198"/>
      <c r="I87" s="198"/>
      <c r="J87" s="180"/>
      <c r="K87" s="198"/>
      <c r="L87" s="198"/>
      <c r="M87" s="84"/>
    </row>
    <row r="88" spans="1:13" s="43" customFormat="1" ht="16.2" customHeight="1" x14ac:dyDescent="0.3">
      <c r="A88" s="193"/>
      <c r="B88" s="194"/>
      <c r="C88" s="195">
        <v>452</v>
      </c>
      <c r="D88" s="199" t="s">
        <v>165</v>
      </c>
      <c r="E88" s="197"/>
      <c r="F88" s="175">
        <v>66982</v>
      </c>
      <c r="G88" s="180">
        <f t="shared" si="16"/>
        <v>-0.25999999999476131</v>
      </c>
      <c r="H88" s="197"/>
      <c r="I88" s="197"/>
      <c r="J88" s="180">
        <v>66981.740000000005</v>
      </c>
      <c r="K88" s="198"/>
      <c r="L88" s="198"/>
      <c r="M88" s="84"/>
    </row>
    <row r="89" spans="1:13" s="43" customFormat="1" ht="12.75" customHeight="1" x14ac:dyDescent="0.3">
      <c r="A89" s="193"/>
      <c r="B89" s="203">
        <v>54</v>
      </c>
      <c r="C89" s="204"/>
      <c r="D89" s="253" t="s">
        <v>51</v>
      </c>
      <c r="E89" s="254">
        <v>0</v>
      </c>
      <c r="F89" s="229">
        <f>+F90+F91</f>
        <v>556018</v>
      </c>
      <c r="G89" s="249">
        <f t="shared" si="16"/>
        <v>0</v>
      </c>
      <c r="H89" s="254">
        <v>0</v>
      </c>
      <c r="I89" s="254">
        <f>I91</f>
        <v>0</v>
      </c>
      <c r="J89" s="229">
        <f>J90+J91</f>
        <v>556018</v>
      </c>
      <c r="K89" s="255"/>
      <c r="L89" s="255"/>
      <c r="M89" s="84" t="e">
        <f>L89/K89*100</f>
        <v>#DIV/0!</v>
      </c>
    </row>
    <row r="90" spans="1:13" s="43" customFormat="1" ht="13.5" customHeight="1" thickBot="1" x14ac:dyDescent="0.35">
      <c r="A90" s="193"/>
      <c r="B90" s="203"/>
      <c r="C90" s="206">
        <v>54432</v>
      </c>
      <c r="D90" s="207" t="s">
        <v>193</v>
      </c>
      <c r="E90" s="197">
        <v>0</v>
      </c>
      <c r="F90" s="208">
        <v>556018</v>
      </c>
      <c r="G90" s="249">
        <f t="shared" si="16"/>
        <v>0</v>
      </c>
      <c r="H90" s="205"/>
      <c r="I90" s="205"/>
      <c r="J90" s="208">
        <v>556018</v>
      </c>
      <c r="K90" s="210"/>
      <c r="L90" s="210"/>
      <c r="M90" s="84"/>
    </row>
    <row r="91" spans="1:13" s="43" customFormat="1" ht="18" customHeight="1" thickBot="1" x14ac:dyDescent="0.35">
      <c r="A91" s="193"/>
      <c r="B91" s="194"/>
      <c r="C91" s="206">
        <v>545</v>
      </c>
      <c r="D91" s="207" t="s">
        <v>107</v>
      </c>
      <c r="E91" s="197">
        <v>0</v>
      </c>
      <c r="F91" s="208">
        <v>0</v>
      </c>
      <c r="G91" s="175">
        <f t="shared" si="16"/>
        <v>0</v>
      </c>
      <c r="H91" s="197"/>
      <c r="I91" s="197"/>
      <c r="J91" s="211">
        <v>0</v>
      </c>
      <c r="K91" s="198"/>
      <c r="L91" s="198"/>
      <c r="M91" s="84"/>
    </row>
    <row r="92" spans="1:13" s="43" customFormat="1" ht="13.5" customHeight="1" thickBot="1" x14ac:dyDescent="0.35">
      <c r="A92" s="212" t="s">
        <v>40</v>
      </c>
      <c r="B92" s="212"/>
      <c r="C92" s="213"/>
      <c r="D92" s="256"/>
      <c r="E92" s="214">
        <f>E53+E72</f>
        <v>-220853075</v>
      </c>
      <c r="F92" s="214">
        <f>F53+F72</f>
        <v>118685982</v>
      </c>
      <c r="G92" s="169">
        <f t="shared" si="16"/>
        <v>3206999.7399999946</v>
      </c>
      <c r="H92" s="214">
        <f>H53+H72</f>
        <v>0</v>
      </c>
      <c r="I92" s="214">
        <f>I53+I72</f>
        <v>0</v>
      </c>
      <c r="J92" s="214">
        <f>J53+J72</f>
        <v>121892981.73999999</v>
      </c>
      <c r="K92" s="214">
        <f>K53+K72</f>
        <v>122686000</v>
      </c>
      <c r="L92" s="214">
        <f>L53+L72</f>
        <v>122969000</v>
      </c>
      <c r="M92" s="84">
        <f>L92/K92*100</f>
        <v>100.23067016611513</v>
      </c>
    </row>
    <row r="93" spans="1:13" s="43" customFormat="1" ht="12.75" customHeight="1" x14ac:dyDescent="0.3">
      <c r="A93" s="215" t="s">
        <v>61</v>
      </c>
      <c r="B93" s="215"/>
      <c r="C93" s="216"/>
      <c r="D93" s="217"/>
      <c r="E93" s="218">
        <f>E54+E73</f>
        <v>-220853075</v>
      </c>
      <c r="F93" s="218">
        <f>F53+F72+F89</f>
        <v>119242000</v>
      </c>
      <c r="G93" s="209">
        <f t="shared" si="16"/>
        <v>3206999.7399999946</v>
      </c>
      <c r="H93" s="218">
        <f>H54+H73</f>
        <v>0</v>
      </c>
      <c r="I93" s="218">
        <f>I54+I73</f>
        <v>0</v>
      </c>
      <c r="J93" s="218">
        <f>J53+J72+J89</f>
        <v>122448999.73999999</v>
      </c>
      <c r="K93" s="218">
        <f>K53+K72+K89</f>
        <v>122686000</v>
      </c>
      <c r="L93" s="218">
        <f>L53+L72+L89</f>
        <v>122969000</v>
      </c>
      <c r="M93" s="84">
        <f>L93/K93*100</f>
        <v>100.23067016611513</v>
      </c>
    </row>
    <row r="94" spans="1:13" s="43" customFormat="1" ht="17.25" customHeight="1" x14ac:dyDescent="0.25">
      <c r="A94" s="219"/>
      <c r="B94" s="219"/>
      <c r="C94" s="220">
        <v>922</v>
      </c>
      <c r="D94" s="221" t="s">
        <v>127</v>
      </c>
      <c r="E94" s="222"/>
      <c r="F94" s="223">
        <v>15361000</v>
      </c>
      <c r="G94" s="209">
        <f t="shared" si="16"/>
        <v>0</v>
      </c>
      <c r="H94" s="178"/>
      <c r="I94" s="178"/>
      <c r="J94" s="224">
        <v>15361000</v>
      </c>
      <c r="K94" s="224">
        <v>15361000</v>
      </c>
      <c r="L94" s="224">
        <v>15361000</v>
      </c>
    </row>
    <row r="95" spans="1:13" s="43" customFormat="1" ht="15.75" customHeight="1" x14ac:dyDescent="0.25">
      <c r="A95" s="219"/>
      <c r="B95" s="219"/>
      <c r="C95" s="220"/>
      <c r="D95" s="225" t="s">
        <v>129</v>
      </c>
      <c r="E95" s="226"/>
      <c r="F95" s="227">
        <f>F93+F94</f>
        <v>134603000</v>
      </c>
      <c r="G95" s="228">
        <f>J95-F95</f>
        <v>3206999.7400000095</v>
      </c>
      <c r="H95" s="229"/>
      <c r="I95" s="229"/>
      <c r="J95" s="230">
        <f>SUM(J93:J94)</f>
        <v>137809999.74000001</v>
      </c>
      <c r="K95" s="231">
        <f t="shared" ref="K95:L95" si="17">SUM(K93:K94)</f>
        <v>138047000</v>
      </c>
      <c r="L95" s="231">
        <f t="shared" si="17"/>
        <v>138330000</v>
      </c>
    </row>
    <row r="96" spans="1:13" s="43" customFormat="1" ht="27.75" customHeight="1" x14ac:dyDescent="0.3">
      <c r="A96" s="79"/>
      <c r="B96" s="81"/>
      <c r="C96" s="81"/>
      <c r="D96" s="232" t="s">
        <v>201</v>
      </c>
      <c r="E96" s="233"/>
      <c r="F96" s="233"/>
      <c r="G96" s="81"/>
      <c r="H96" s="234"/>
      <c r="I96" s="234"/>
      <c r="J96" s="463" t="s">
        <v>188</v>
      </c>
      <c r="K96" s="464"/>
      <c r="L96" s="464"/>
    </row>
    <row r="97" spans="1:12" s="43" customFormat="1" ht="13.8" x14ac:dyDescent="0.3">
      <c r="A97" s="79"/>
      <c r="B97" s="80"/>
      <c r="C97" s="80"/>
      <c r="D97" s="79"/>
      <c r="G97" s="79"/>
      <c r="H97" s="79"/>
      <c r="I97" s="79"/>
      <c r="J97" s="81"/>
      <c r="K97" s="81"/>
      <c r="L97" s="81"/>
    </row>
    <row r="98" spans="1:12" s="43" customFormat="1" ht="13.8" x14ac:dyDescent="0.3">
      <c r="A98" s="79"/>
      <c r="B98" s="80"/>
      <c r="C98" s="80"/>
      <c r="D98" s="79"/>
      <c r="G98" s="79"/>
      <c r="H98" s="79"/>
      <c r="I98" s="79"/>
      <c r="J98" s="81"/>
      <c r="K98" s="81"/>
      <c r="L98" s="81"/>
    </row>
    <row r="99" spans="1:12" s="43" customFormat="1" ht="18" x14ac:dyDescent="0.35">
      <c r="B99" s="80"/>
      <c r="C99" s="80"/>
      <c r="H99" s="82"/>
      <c r="I99" s="82"/>
      <c r="J99" s="83"/>
      <c r="K99" s="83"/>
      <c r="L99" s="83"/>
    </row>
    <row r="100" spans="1:12" s="43" customFormat="1" ht="18" x14ac:dyDescent="0.35">
      <c r="A100" s="82"/>
      <c r="B100" s="82"/>
      <c r="C100" s="82"/>
      <c r="D100" s="82"/>
      <c r="E100" s="82"/>
      <c r="F100" s="82"/>
      <c r="G100" s="82"/>
      <c r="H100" s="82"/>
      <c r="I100" s="82"/>
      <c r="J100" s="83"/>
      <c r="K100" s="83"/>
      <c r="L100" s="83"/>
    </row>
    <row r="101" spans="1:12" s="43" customFormat="1" ht="18" x14ac:dyDescent="0.35">
      <c r="A101" s="82"/>
      <c r="B101" s="82"/>
      <c r="C101" s="82"/>
      <c r="D101" s="82"/>
      <c r="E101" s="82"/>
      <c r="F101" s="82"/>
      <c r="G101" s="82"/>
      <c r="H101" s="82"/>
      <c r="I101" s="82"/>
      <c r="J101" s="83"/>
      <c r="K101" s="83"/>
      <c r="L101" s="83"/>
    </row>
    <row r="102" spans="1:12" s="43" customFormat="1" ht="18" x14ac:dyDescent="0.35">
      <c r="A102" s="82"/>
      <c r="B102" s="82"/>
      <c r="C102" s="82"/>
      <c r="D102" s="82"/>
      <c r="E102" s="82"/>
      <c r="F102" s="82"/>
      <c r="G102" s="82"/>
      <c r="H102" s="82"/>
      <c r="I102" s="82"/>
      <c r="J102" s="83"/>
      <c r="K102" s="83"/>
      <c r="L102" s="83"/>
    </row>
    <row r="103" spans="1:12" s="43" customFormat="1" ht="18" x14ac:dyDescent="0.35">
      <c r="A103" s="82"/>
      <c r="B103" s="82"/>
      <c r="C103" s="82"/>
      <c r="D103" s="82"/>
      <c r="E103" s="82"/>
      <c r="F103" s="82"/>
      <c r="G103" s="82"/>
      <c r="H103" s="82"/>
      <c r="I103" s="82"/>
      <c r="J103" s="83"/>
      <c r="K103" s="83"/>
      <c r="L103" s="83"/>
    </row>
    <row r="104" spans="1:12" s="43" customFormat="1" ht="18" x14ac:dyDescent="0.35">
      <c r="A104" s="82"/>
      <c r="B104" s="82"/>
      <c r="C104" s="82"/>
      <c r="D104" s="82"/>
      <c r="E104" s="82"/>
      <c r="F104" s="82"/>
      <c r="G104" s="82"/>
      <c r="H104" s="82"/>
      <c r="I104" s="82"/>
      <c r="J104" s="83"/>
      <c r="K104" s="83"/>
      <c r="L104" s="83"/>
    </row>
    <row r="105" spans="1:12" s="43" customFormat="1" ht="18" x14ac:dyDescent="0.35">
      <c r="A105" s="82"/>
      <c r="B105" s="82"/>
      <c r="C105" s="82"/>
      <c r="D105" s="82"/>
      <c r="E105" s="82"/>
      <c r="F105" s="82"/>
      <c r="G105" s="82"/>
      <c r="H105" s="82"/>
      <c r="I105" s="82"/>
      <c r="J105" s="83"/>
      <c r="K105" s="83"/>
      <c r="L105" s="83"/>
    </row>
    <row r="106" spans="1:12" s="43" customFormat="1" ht="18" x14ac:dyDescent="0.35">
      <c r="A106" s="82"/>
      <c r="B106" s="82"/>
      <c r="C106" s="82"/>
      <c r="D106" s="82"/>
      <c r="E106" s="82"/>
      <c r="F106" s="82"/>
      <c r="G106" s="82"/>
      <c r="H106" s="82"/>
      <c r="I106" s="82"/>
      <c r="J106" s="83"/>
      <c r="K106" s="83"/>
      <c r="L106" s="83"/>
    </row>
    <row r="107" spans="1:12" s="43" customFormat="1" ht="18" x14ac:dyDescent="0.35">
      <c r="A107" s="82"/>
      <c r="B107" s="82"/>
      <c r="C107" s="82"/>
      <c r="D107" s="82"/>
      <c r="E107" s="82"/>
      <c r="F107" s="82"/>
      <c r="G107" s="82"/>
      <c r="H107" s="82"/>
      <c r="I107" s="82"/>
      <c r="J107" s="83"/>
      <c r="K107" s="83"/>
      <c r="L107" s="83"/>
    </row>
    <row r="108" spans="1:12" s="43" customFormat="1" ht="18" x14ac:dyDescent="0.35">
      <c r="A108" s="82"/>
      <c r="B108" s="82"/>
      <c r="C108" s="82"/>
      <c r="D108" s="82"/>
      <c r="E108" s="82"/>
      <c r="F108" s="82"/>
      <c r="G108" s="82"/>
      <c r="H108" s="82"/>
      <c r="I108" s="82"/>
      <c r="J108" s="83"/>
      <c r="K108" s="83"/>
      <c r="L108" s="83"/>
    </row>
    <row r="109" spans="1:12" s="43" customFormat="1" ht="18" x14ac:dyDescent="0.35">
      <c r="A109" s="82"/>
      <c r="B109" s="82"/>
      <c r="C109" s="82"/>
      <c r="D109" s="82"/>
      <c r="E109" s="82"/>
      <c r="F109" s="82"/>
      <c r="G109" s="82"/>
      <c r="H109" s="82"/>
      <c r="I109" s="82"/>
      <c r="J109" s="83"/>
      <c r="K109" s="83"/>
      <c r="L109" s="83"/>
    </row>
    <row r="110" spans="1:12" s="43" customFormat="1" ht="18" x14ac:dyDescent="0.35">
      <c r="A110" s="82"/>
      <c r="B110" s="82"/>
      <c r="C110" s="82"/>
      <c r="D110" s="82"/>
      <c r="E110" s="82"/>
      <c r="F110" s="82"/>
      <c r="G110" s="82"/>
      <c r="H110" s="82"/>
      <c r="I110" s="82"/>
      <c r="J110" s="83"/>
      <c r="K110" s="83"/>
      <c r="L110" s="83"/>
    </row>
    <row r="111" spans="1:12" s="43" customFormat="1" ht="18" x14ac:dyDescent="0.35">
      <c r="A111" s="82"/>
      <c r="B111" s="82"/>
      <c r="C111" s="82"/>
      <c r="D111" s="82"/>
      <c r="E111" s="82"/>
      <c r="F111" s="82"/>
      <c r="G111" s="82"/>
      <c r="H111" s="82"/>
      <c r="I111" s="82"/>
      <c r="J111" s="83"/>
      <c r="K111" s="83"/>
      <c r="L111" s="83"/>
    </row>
    <row r="112" spans="1:12" s="43" customFormat="1" ht="18" x14ac:dyDescent="0.35">
      <c r="A112" s="82"/>
      <c r="B112" s="82"/>
      <c r="C112" s="82"/>
      <c r="D112" s="82"/>
      <c r="E112" s="82"/>
      <c r="F112" s="82"/>
      <c r="G112" s="82"/>
      <c r="H112" s="82"/>
      <c r="I112" s="82"/>
      <c r="J112" s="83"/>
      <c r="K112" s="83"/>
      <c r="L112" s="83"/>
    </row>
    <row r="113" spans="1:12" s="43" customFormat="1" ht="18" x14ac:dyDescent="0.35">
      <c r="A113" s="82"/>
      <c r="B113" s="82"/>
      <c r="C113" s="82"/>
      <c r="D113" s="82"/>
      <c r="E113" s="82"/>
      <c r="F113" s="82"/>
      <c r="G113" s="82"/>
      <c r="H113" s="82"/>
      <c r="I113" s="82"/>
      <c r="J113" s="83"/>
      <c r="K113" s="83"/>
      <c r="L113" s="83"/>
    </row>
    <row r="114" spans="1:12" s="43" customFormat="1" ht="18" x14ac:dyDescent="0.35">
      <c r="A114" s="82"/>
      <c r="B114" s="82"/>
      <c r="C114" s="82"/>
      <c r="D114" s="82"/>
      <c r="E114" s="82"/>
      <c r="F114" s="82"/>
      <c r="G114" s="82"/>
      <c r="H114" s="82"/>
      <c r="I114" s="82"/>
      <c r="J114" s="83"/>
      <c r="K114" s="83"/>
      <c r="L114" s="83"/>
    </row>
    <row r="115" spans="1:12" s="43" customFormat="1" ht="18" x14ac:dyDescent="0.35">
      <c r="A115" s="82"/>
      <c r="B115" s="82"/>
      <c r="C115" s="82"/>
      <c r="D115" s="82"/>
      <c r="E115" s="82"/>
      <c r="F115" s="82"/>
      <c r="G115" s="82"/>
      <c r="H115" s="82"/>
      <c r="I115" s="82"/>
      <c r="J115" s="83"/>
      <c r="K115" s="83"/>
      <c r="L115" s="83"/>
    </row>
    <row r="116" spans="1:12" s="43" customFormat="1" ht="18" x14ac:dyDescent="0.35">
      <c r="A116" s="82"/>
      <c r="B116" s="82"/>
      <c r="C116" s="82"/>
      <c r="D116" s="82"/>
      <c r="E116" s="82"/>
      <c r="F116" s="82"/>
      <c r="G116" s="82"/>
      <c r="H116" s="82"/>
      <c r="I116" s="82"/>
      <c r="J116" s="83"/>
      <c r="K116" s="83"/>
      <c r="L116" s="83"/>
    </row>
    <row r="117" spans="1:12" s="43" customFormat="1" ht="18" x14ac:dyDescent="0.35">
      <c r="A117" s="82"/>
      <c r="B117" s="82"/>
      <c r="C117" s="82"/>
      <c r="D117" s="82"/>
      <c r="E117" s="82"/>
      <c r="F117" s="82"/>
      <c r="G117" s="82"/>
      <c r="H117" s="82"/>
      <c r="I117" s="82"/>
      <c r="J117" s="83"/>
      <c r="K117" s="83"/>
      <c r="L117" s="83"/>
    </row>
    <row r="118" spans="1:12" s="43" customFormat="1" ht="18" x14ac:dyDescent="0.35">
      <c r="A118" s="82"/>
      <c r="B118" s="82"/>
      <c r="C118" s="82"/>
      <c r="D118" s="82"/>
      <c r="E118" s="82"/>
      <c r="F118" s="82"/>
      <c r="G118" s="82"/>
      <c r="H118" s="82"/>
      <c r="I118" s="82"/>
      <c r="J118" s="83"/>
      <c r="K118" s="83"/>
      <c r="L118" s="83"/>
    </row>
    <row r="119" spans="1:12" s="43" customFormat="1" ht="18" x14ac:dyDescent="0.35">
      <c r="A119" s="82"/>
      <c r="B119" s="82"/>
      <c r="C119" s="82"/>
      <c r="D119" s="82"/>
      <c r="E119" s="82"/>
      <c r="F119" s="82"/>
      <c r="G119" s="82"/>
      <c r="H119" s="82"/>
      <c r="I119" s="82"/>
      <c r="J119" s="83"/>
      <c r="K119" s="83"/>
      <c r="L119" s="83"/>
    </row>
    <row r="120" spans="1:12" s="43" customFormat="1" ht="18" x14ac:dyDescent="0.35">
      <c r="A120" s="82"/>
      <c r="B120" s="82"/>
      <c r="C120" s="82"/>
      <c r="D120" s="82"/>
      <c r="E120" s="82"/>
      <c r="F120" s="82"/>
      <c r="G120" s="82"/>
      <c r="H120" s="82"/>
      <c r="I120" s="82"/>
      <c r="J120" s="83"/>
      <c r="K120" s="83"/>
      <c r="L120" s="83"/>
    </row>
    <row r="121" spans="1:12" s="43" customFormat="1" ht="18" x14ac:dyDescent="0.35">
      <c r="A121" s="82"/>
      <c r="B121" s="82"/>
      <c r="C121" s="82"/>
      <c r="D121" s="82"/>
      <c r="E121" s="82"/>
      <c r="F121" s="82"/>
      <c r="G121" s="82"/>
      <c r="H121" s="82"/>
      <c r="I121" s="82"/>
      <c r="J121" s="83"/>
      <c r="K121" s="83"/>
      <c r="L121" s="83"/>
    </row>
    <row r="122" spans="1:12" s="43" customFormat="1" ht="18" x14ac:dyDescent="0.35">
      <c r="A122" s="82"/>
      <c r="B122" s="82"/>
      <c r="C122" s="82"/>
      <c r="D122" s="82"/>
      <c r="E122" s="82"/>
      <c r="F122" s="82"/>
      <c r="G122" s="82"/>
      <c r="H122" s="82"/>
      <c r="I122" s="82"/>
      <c r="J122" s="83"/>
      <c r="K122" s="83"/>
      <c r="L122" s="83"/>
    </row>
    <row r="123" spans="1:12" s="43" customFormat="1" ht="18" x14ac:dyDescent="0.35">
      <c r="A123" s="82"/>
      <c r="B123" s="82"/>
      <c r="C123" s="82"/>
      <c r="D123" s="82"/>
      <c r="E123" s="82"/>
      <c r="F123" s="82"/>
      <c r="G123" s="82"/>
      <c r="H123" s="82"/>
      <c r="I123" s="82"/>
      <c r="J123" s="83"/>
      <c r="K123" s="83"/>
      <c r="L123" s="83"/>
    </row>
    <row r="124" spans="1:12" s="43" customFormat="1" ht="18" x14ac:dyDescent="0.35">
      <c r="A124" s="82"/>
      <c r="B124" s="82"/>
      <c r="C124" s="82"/>
      <c r="D124" s="82"/>
      <c r="E124" s="82"/>
      <c r="F124" s="82"/>
      <c r="G124" s="82"/>
      <c r="H124" s="82"/>
      <c r="I124" s="82"/>
      <c r="J124" s="83"/>
      <c r="K124" s="83"/>
      <c r="L124" s="83"/>
    </row>
    <row r="125" spans="1:12" ht="18" x14ac:dyDescent="0.35">
      <c r="A125" s="28"/>
      <c r="B125" s="28"/>
      <c r="C125" s="28"/>
      <c r="D125" s="28"/>
      <c r="E125" s="28"/>
      <c r="F125" s="28"/>
      <c r="G125" s="28"/>
      <c r="H125" s="28"/>
      <c r="I125" s="28"/>
      <c r="J125" s="41"/>
      <c r="K125" s="41"/>
      <c r="L125" s="41"/>
    </row>
    <row r="126" spans="1:12" ht="18" x14ac:dyDescent="0.35">
      <c r="A126" s="28"/>
      <c r="B126" s="28"/>
      <c r="C126" s="28"/>
      <c r="D126" s="28"/>
      <c r="E126" s="28"/>
      <c r="F126" s="28"/>
      <c r="G126" s="28"/>
      <c r="H126" s="28"/>
      <c r="I126" s="28"/>
      <c r="J126" s="41"/>
      <c r="K126" s="41"/>
      <c r="L126" s="41"/>
    </row>
    <row r="127" spans="1:12" ht="18" x14ac:dyDescent="0.35">
      <c r="A127" s="28"/>
      <c r="B127" s="28"/>
      <c r="C127" s="28"/>
      <c r="D127" s="28"/>
      <c r="E127" s="28"/>
      <c r="F127" s="28"/>
      <c r="G127" s="28"/>
      <c r="H127" s="28"/>
      <c r="I127" s="28"/>
      <c r="J127" s="41"/>
      <c r="K127" s="41"/>
      <c r="L127" s="41"/>
    </row>
    <row r="128" spans="1:12" ht="18" x14ac:dyDescent="0.35">
      <c r="A128" s="28"/>
      <c r="B128" s="28"/>
      <c r="C128" s="28"/>
      <c r="D128" s="28"/>
      <c r="E128" s="28"/>
      <c r="F128" s="28"/>
      <c r="G128" s="28"/>
      <c r="H128" s="28"/>
      <c r="I128" s="28"/>
      <c r="J128" s="41"/>
      <c r="K128" s="41"/>
      <c r="L128" s="41"/>
    </row>
    <row r="129" spans="1:12" ht="18" x14ac:dyDescent="0.35">
      <c r="A129" s="28"/>
      <c r="B129" s="28"/>
      <c r="C129" s="28"/>
      <c r="D129" s="28"/>
      <c r="E129" s="28"/>
      <c r="F129" s="28"/>
      <c r="G129" s="28"/>
      <c r="H129" s="28"/>
      <c r="I129" s="28"/>
      <c r="J129" s="41"/>
      <c r="K129" s="41"/>
      <c r="L129" s="41"/>
    </row>
    <row r="130" spans="1:12" ht="18" x14ac:dyDescent="0.35">
      <c r="A130" s="28"/>
      <c r="B130" s="28"/>
      <c r="C130" s="28"/>
      <c r="D130" s="28"/>
      <c r="E130" s="28"/>
      <c r="F130" s="28"/>
      <c r="G130" s="28"/>
      <c r="H130" s="28"/>
      <c r="I130" s="28"/>
      <c r="J130" s="41"/>
      <c r="K130" s="41"/>
      <c r="L130" s="41"/>
    </row>
    <row r="131" spans="1:12" ht="18" x14ac:dyDescent="0.35">
      <c r="A131" s="28"/>
      <c r="B131" s="28"/>
      <c r="C131" s="28"/>
      <c r="D131" s="28"/>
      <c r="E131" s="28"/>
      <c r="F131" s="28"/>
      <c r="G131" s="28"/>
      <c r="H131" s="28"/>
      <c r="I131" s="28"/>
      <c r="J131" s="41"/>
      <c r="K131" s="41"/>
      <c r="L131" s="41"/>
    </row>
    <row r="132" spans="1:12" ht="18" x14ac:dyDescent="0.35">
      <c r="A132" s="28"/>
      <c r="B132" s="28"/>
      <c r="C132" s="28"/>
      <c r="D132" s="28"/>
      <c r="E132" s="28"/>
      <c r="F132" s="28"/>
      <c r="G132" s="28"/>
      <c r="H132" s="28"/>
      <c r="I132" s="28"/>
      <c r="J132" s="41"/>
      <c r="K132" s="41"/>
      <c r="L132" s="41"/>
    </row>
    <row r="133" spans="1:12" ht="18" x14ac:dyDescent="0.35">
      <c r="A133" s="28"/>
      <c r="B133" s="28"/>
      <c r="C133" s="28"/>
      <c r="D133" s="28"/>
      <c r="E133" s="28"/>
      <c r="F133" s="28"/>
      <c r="G133" s="28"/>
      <c r="H133" s="28"/>
      <c r="I133" s="28"/>
      <c r="J133" s="41"/>
      <c r="K133" s="41"/>
      <c r="L133" s="41"/>
    </row>
    <row r="134" spans="1:12" ht="18" x14ac:dyDescent="0.35">
      <c r="A134" s="28"/>
      <c r="B134" s="28"/>
      <c r="C134" s="28"/>
      <c r="D134" s="28"/>
      <c r="E134" s="28"/>
      <c r="F134" s="28"/>
      <c r="G134" s="28"/>
      <c r="H134" s="28"/>
      <c r="I134" s="28"/>
      <c r="J134" s="41"/>
      <c r="K134" s="41"/>
      <c r="L134" s="41"/>
    </row>
    <row r="135" spans="1:12" ht="18" x14ac:dyDescent="0.35">
      <c r="A135" s="28"/>
      <c r="B135" s="28"/>
      <c r="C135" s="28"/>
      <c r="D135" s="28"/>
      <c r="E135" s="28"/>
      <c r="F135" s="28"/>
      <c r="G135" s="28"/>
      <c r="H135" s="28"/>
      <c r="I135" s="28"/>
      <c r="J135" s="41"/>
      <c r="K135" s="41"/>
      <c r="L135" s="41"/>
    </row>
    <row r="136" spans="1:12" ht="18" x14ac:dyDescent="0.35">
      <c r="A136" s="28"/>
      <c r="B136" s="28"/>
      <c r="C136" s="28"/>
      <c r="D136" s="28"/>
      <c r="E136" s="28"/>
      <c r="F136" s="28"/>
      <c r="G136" s="28"/>
      <c r="H136" s="28"/>
      <c r="I136" s="28"/>
      <c r="J136" s="41"/>
      <c r="K136" s="41"/>
      <c r="L136" s="41"/>
    </row>
    <row r="137" spans="1:12" ht="18" x14ac:dyDescent="0.35">
      <c r="A137" s="28"/>
      <c r="B137" s="28"/>
      <c r="C137" s="28"/>
      <c r="D137" s="28"/>
      <c r="E137" s="28"/>
      <c r="F137" s="28"/>
      <c r="G137" s="28"/>
      <c r="H137" s="28"/>
      <c r="I137" s="28"/>
      <c r="J137" s="41"/>
      <c r="K137" s="41"/>
      <c r="L137" s="41"/>
    </row>
    <row r="138" spans="1:12" ht="18" x14ac:dyDescent="0.35">
      <c r="A138" s="28"/>
      <c r="B138" s="28"/>
      <c r="C138" s="28"/>
      <c r="D138" s="28"/>
      <c r="E138" s="28"/>
      <c r="F138" s="28"/>
      <c r="G138" s="28"/>
      <c r="H138" s="28"/>
      <c r="I138" s="28"/>
      <c r="J138" s="41"/>
      <c r="K138" s="41"/>
      <c r="L138" s="41"/>
    </row>
    <row r="139" spans="1:12" ht="18" x14ac:dyDescent="0.35">
      <c r="A139" s="28"/>
      <c r="B139" s="28"/>
      <c r="C139" s="28"/>
      <c r="D139" s="28"/>
      <c r="E139" s="28"/>
      <c r="F139" s="28"/>
      <c r="G139" s="28"/>
      <c r="H139" s="28"/>
      <c r="I139" s="28"/>
      <c r="J139" s="41"/>
      <c r="K139" s="41"/>
      <c r="L139" s="41"/>
    </row>
    <row r="140" spans="1:12" ht="18" x14ac:dyDescent="0.35">
      <c r="A140" s="28"/>
      <c r="B140" s="28"/>
      <c r="C140" s="28"/>
      <c r="D140" s="28"/>
      <c r="E140" s="28"/>
      <c r="F140" s="28"/>
      <c r="G140" s="28"/>
      <c r="H140" s="28"/>
      <c r="I140" s="28"/>
      <c r="J140" s="41"/>
      <c r="K140" s="41"/>
      <c r="L140" s="41"/>
    </row>
    <row r="141" spans="1:12" ht="18" x14ac:dyDescent="0.35">
      <c r="A141" s="28"/>
      <c r="B141" s="28"/>
      <c r="C141" s="28"/>
      <c r="D141" s="28"/>
      <c r="E141" s="28"/>
      <c r="F141" s="28"/>
      <c r="G141" s="28"/>
      <c r="H141" s="28"/>
      <c r="I141" s="28"/>
      <c r="J141" s="41"/>
      <c r="K141" s="41"/>
      <c r="L141" s="41"/>
    </row>
    <row r="142" spans="1:12" ht="18" x14ac:dyDescent="0.35">
      <c r="A142" s="28"/>
      <c r="B142" s="28"/>
      <c r="C142" s="28"/>
      <c r="D142" s="28"/>
      <c r="E142" s="28"/>
      <c r="F142" s="28"/>
      <c r="G142" s="28"/>
      <c r="H142" s="28"/>
      <c r="I142" s="28"/>
      <c r="J142" s="41"/>
      <c r="K142" s="41"/>
      <c r="L142" s="41"/>
    </row>
    <row r="143" spans="1:12" ht="18" x14ac:dyDescent="0.35">
      <c r="A143" s="28"/>
      <c r="B143" s="28"/>
      <c r="C143" s="28"/>
      <c r="D143" s="28"/>
      <c r="E143" s="28"/>
      <c r="F143" s="28"/>
      <c r="G143" s="28"/>
      <c r="H143" s="28"/>
      <c r="I143" s="28"/>
      <c r="J143" s="41"/>
      <c r="K143" s="41"/>
      <c r="L143" s="41"/>
    </row>
    <row r="144" spans="1:12" ht="18" x14ac:dyDescent="0.35">
      <c r="A144" s="28"/>
      <c r="B144" s="28"/>
      <c r="C144" s="28"/>
      <c r="D144" s="28"/>
      <c r="E144" s="28"/>
      <c r="F144" s="28"/>
      <c r="G144" s="28"/>
      <c r="H144" s="28"/>
      <c r="I144" s="28"/>
      <c r="J144" s="41"/>
      <c r="K144" s="41"/>
      <c r="L144" s="41"/>
    </row>
    <row r="145" spans="1:12" ht="18" x14ac:dyDescent="0.35">
      <c r="A145" s="28"/>
      <c r="B145" s="28"/>
      <c r="C145" s="28"/>
      <c r="D145" s="28"/>
      <c r="E145" s="28"/>
      <c r="F145" s="28"/>
      <c r="G145" s="28"/>
      <c r="H145" s="28"/>
      <c r="I145" s="28"/>
      <c r="J145" s="41"/>
      <c r="K145" s="41"/>
      <c r="L145" s="41"/>
    </row>
    <row r="146" spans="1:12" ht="18" x14ac:dyDescent="0.35">
      <c r="A146" s="28"/>
      <c r="B146" s="28"/>
      <c r="C146" s="28"/>
      <c r="D146" s="28"/>
      <c r="E146" s="28"/>
      <c r="F146" s="28"/>
      <c r="G146" s="28"/>
      <c r="H146" s="28"/>
      <c r="I146" s="28"/>
      <c r="J146" s="41"/>
      <c r="K146" s="41"/>
      <c r="L146" s="41"/>
    </row>
    <row r="147" spans="1:12" ht="18" x14ac:dyDescent="0.35">
      <c r="A147" s="28"/>
      <c r="B147" s="28"/>
      <c r="C147" s="28"/>
      <c r="D147" s="28"/>
      <c r="E147" s="28"/>
      <c r="F147" s="28"/>
      <c r="G147" s="28"/>
      <c r="H147" s="28"/>
      <c r="I147" s="28"/>
      <c r="J147" s="41"/>
      <c r="K147" s="41"/>
      <c r="L147" s="41"/>
    </row>
    <row r="148" spans="1:12" ht="18" x14ac:dyDescent="0.35">
      <c r="A148" s="28"/>
      <c r="B148" s="28"/>
      <c r="C148" s="28"/>
      <c r="D148" s="28"/>
      <c r="E148" s="28"/>
      <c r="F148" s="28"/>
      <c r="G148" s="28"/>
      <c r="H148" s="28"/>
      <c r="I148" s="28"/>
      <c r="J148" s="41"/>
      <c r="K148" s="41"/>
      <c r="L148" s="41"/>
    </row>
    <row r="149" spans="1:12" ht="18" x14ac:dyDescent="0.35">
      <c r="A149" s="28"/>
      <c r="B149" s="28"/>
      <c r="C149" s="28"/>
      <c r="D149" s="28"/>
      <c r="E149" s="28"/>
      <c r="F149" s="28"/>
      <c r="G149" s="28"/>
      <c r="H149" s="28"/>
      <c r="I149" s="28"/>
      <c r="J149" s="41"/>
      <c r="K149" s="41"/>
      <c r="L149" s="41"/>
    </row>
    <row r="150" spans="1:12" ht="18" x14ac:dyDescent="0.35">
      <c r="A150" s="28"/>
      <c r="B150" s="28"/>
      <c r="C150" s="28"/>
      <c r="D150" s="28"/>
      <c r="E150" s="28"/>
      <c r="F150" s="28"/>
      <c r="G150" s="28"/>
      <c r="H150" s="28"/>
      <c r="I150" s="28"/>
      <c r="J150" s="41"/>
      <c r="K150" s="41"/>
      <c r="L150" s="41"/>
    </row>
    <row r="151" spans="1:12" ht="18" x14ac:dyDescent="0.35">
      <c r="A151" s="28"/>
      <c r="B151" s="28"/>
      <c r="C151" s="28"/>
      <c r="D151" s="28"/>
      <c r="E151" s="28"/>
      <c r="F151" s="28"/>
      <c r="G151" s="28"/>
      <c r="H151" s="30"/>
      <c r="I151" s="30"/>
      <c r="J151" s="42"/>
      <c r="K151" s="42"/>
      <c r="L151" s="42"/>
    </row>
    <row r="152" spans="1:12" ht="18" x14ac:dyDescent="0.35">
      <c r="A152" s="28"/>
      <c r="B152" s="28"/>
      <c r="C152" s="28"/>
      <c r="D152" s="28"/>
      <c r="E152" s="28"/>
      <c r="F152" s="28"/>
      <c r="G152" s="28"/>
      <c r="H152" s="30"/>
      <c r="I152" s="30"/>
      <c r="J152" s="42"/>
      <c r="K152" s="42"/>
      <c r="L152" s="42"/>
    </row>
    <row r="153" spans="1:12" ht="15.6" x14ac:dyDescent="0.3">
      <c r="A153" s="30"/>
      <c r="B153" s="30"/>
      <c r="C153" s="30"/>
      <c r="D153" s="30"/>
      <c r="E153" s="30"/>
      <c r="F153" s="30"/>
      <c r="G153" s="30"/>
      <c r="H153" s="30"/>
      <c r="I153" s="30"/>
      <c r="J153" s="42"/>
      <c r="K153" s="42"/>
      <c r="L153" s="42"/>
    </row>
    <row r="154" spans="1:12" ht="15.6" x14ac:dyDescent="0.3">
      <c r="A154" s="30"/>
      <c r="B154" s="30"/>
      <c r="C154" s="30"/>
      <c r="D154" s="30"/>
      <c r="E154" s="30"/>
      <c r="F154" s="30"/>
      <c r="G154" s="30"/>
      <c r="H154" s="30"/>
      <c r="I154" s="30"/>
      <c r="J154" s="42"/>
      <c r="K154" s="42"/>
      <c r="L154" s="42"/>
    </row>
    <row r="155" spans="1:12" ht="15.6" x14ac:dyDescent="0.3">
      <c r="A155" s="30"/>
      <c r="B155" s="30"/>
      <c r="C155" s="30"/>
      <c r="D155" s="30"/>
      <c r="E155" s="30"/>
      <c r="F155" s="30"/>
      <c r="G155" s="30"/>
      <c r="H155" s="30"/>
      <c r="I155" s="30"/>
      <c r="J155" s="42"/>
      <c r="K155" s="42"/>
      <c r="L155" s="42"/>
    </row>
    <row r="156" spans="1:12" ht="15.6" x14ac:dyDescent="0.3">
      <c r="A156" s="30"/>
      <c r="B156" s="30"/>
      <c r="C156" s="30"/>
      <c r="D156" s="30"/>
      <c r="E156" s="30"/>
      <c r="F156" s="30"/>
      <c r="G156" s="30"/>
      <c r="H156" s="30"/>
      <c r="I156" s="30"/>
      <c r="J156" s="42"/>
      <c r="K156" s="42"/>
      <c r="L156" s="42"/>
    </row>
    <row r="157" spans="1:12" ht="15.6" x14ac:dyDescent="0.3">
      <c r="A157" s="30"/>
      <c r="B157" s="30"/>
      <c r="C157" s="30"/>
      <c r="D157" s="30"/>
      <c r="E157" s="30"/>
      <c r="F157" s="30"/>
      <c r="G157" s="30"/>
      <c r="H157" s="30"/>
      <c r="I157" s="30"/>
      <c r="J157" s="42"/>
      <c r="K157" s="42"/>
      <c r="L157" s="42"/>
    </row>
    <row r="158" spans="1:12" ht="15.6" x14ac:dyDescent="0.3">
      <c r="A158" s="30"/>
      <c r="B158" s="30"/>
      <c r="C158" s="30"/>
      <c r="D158" s="30"/>
      <c r="E158" s="30"/>
      <c r="F158" s="30"/>
      <c r="G158" s="30"/>
      <c r="H158" s="30"/>
      <c r="I158" s="30"/>
      <c r="J158" s="42"/>
      <c r="K158" s="42"/>
      <c r="L158" s="42"/>
    </row>
    <row r="159" spans="1:12" ht="15.6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42"/>
      <c r="K159" s="42"/>
      <c r="L159" s="42"/>
    </row>
    <row r="160" spans="1:12" ht="15.6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42"/>
      <c r="K160" s="42"/>
      <c r="L160" s="42"/>
    </row>
    <row r="161" spans="1:12" ht="15.6" x14ac:dyDescent="0.3">
      <c r="A161" s="30"/>
      <c r="B161" s="30"/>
      <c r="C161" s="30"/>
      <c r="D161" s="30"/>
      <c r="E161" s="30"/>
      <c r="F161" s="30"/>
      <c r="G161" s="30"/>
      <c r="H161" s="30"/>
      <c r="I161" s="30"/>
      <c r="J161" s="42"/>
      <c r="K161" s="42"/>
      <c r="L161" s="42"/>
    </row>
    <row r="162" spans="1:12" ht="15.6" x14ac:dyDescent="0.3">
      <c r="A162" s="30"/>
      <c r="B162" s="30"/>
      <c r="C162" s="30"/>
      <c r="D162" s="30"/>
      <c r="E162" s="30"/>
      <c r="F162" s="30"/>
      <c r="G162" s="30"/>
      <c r="H162" s="30"/>
      <c r="I162" s="30"/>
      <c r="J162" s="42"/>
      <c r="K162" s="42"/>
      <c r="L162" s="42"/>
    </row>
    <row r="163" spans="1:12" ht="15.6" x14ac:dyDescent="0.3">
      <c r="A163" s="30"/>
      <c r="B163" s="30"/>
      <c r="C163" s="30"/>
      <c r="D163" s="30"/>
      <c r="E163" s="30"/>
      <c r="F163" s="30"/>
      <c r="G163" s="30"/>
      <c r="H163" s="30"/>
      <c r="I163" s="30"/>
      <c r="J163" s="42"/>
      <c r="K163" s="42"/>
      <c r="L163" s="42"/>
    </row>
    <row r="164" spans="1:12" ht="15.6" x14ac:dyDescent="0.3">
      <c r="A164" s="30"/>
      <c r="B164" s="30"/>
      <c r="C164" s="30"/>
      <c r="D164" s="30"/>
      <c r="E164" s="30"/>
      <c r="F164" s="30"/>
      <c r="G164" s="30"/>
      <c r="H164" s="30"/>
      <c r="I164" s="30"/>
      <c r="J164" s="42"/>
      <c r="K164" s="42"/>
      <c r="L164" s="42"/>
    </row>
    <row r="165" spans="1:12" ht="15.6" x14ac:dyDescent="0.3">
      <c r="A165" s="30"/>
      <c r="B165" s="30"/>
      <c r="C165" s="30"/>
      <c r="D165" s="30"/>
      <c r="E165" s="30"/>
      <c r="F165" s="30"/>
      <c r="G165" s="30"/>
      <c r="H165" s="30"/>
      <c r="I165" s="30"/>
      <c r="J165" s="42"/>
      <c r="K165" s="42"/>
      <c r="L165" s="42"/>
    </row>
    <row r="166" spans="1:12" ht="15.6" x14ac:dyDescent="0.3">
      <c r="A166" s="30"/>
      <c r="B166" s="30"/>
      <c r="C166" s="30"/>
      <c r="D166" s="30"/>
      <c r="E166" s="30"/>
      <c r="F166" s="30"/>
      <c r="G166" s="30"/>
      <c r="H166" s="30"/>
      <c r="I166" s="30"/>
      <c r="J166" s="42"/>
      <c r="K166" s="42"/>
      <c r="L166" s="42"/>
    </row>
    <row r="167" spans="1:12" ht="15.6" x14ac:dyDescent="0.3">
      <c r="A167" s="30"/>
      <c r="B167" s="30"/>
      <c r="C167" s="30"/>
      <c r="D167" s="30"/>
      <c r="E167" s="30"/>
      <c r="F167" s="30"/>
      <c r="G167" s="30"/>
      <c r="H167" s="30"/>
      <c r="I167" s="30"/>
      <c r="J167" s="42"/>
      <c r="K167" s="42"/>
      <c r="L167" s="42"/>
    </row>
    <row r="168" spans="1:12" ht="15.6" x14ac:dyDescent="0.3">
      <c r="A168" s="30"/>
      <c r="B168" s="30"/>
      <c r="C168" s="30"/>
      <c r="D168" s="30"/>
      <c r="E168" s="30"/>
      <c r="F168" s="30"/>
      <c r="G168" s="30"/>
      <c r="H168" s="30"/>
      <c r="I168" s="30"/>
      <c r="J168" s="42"/>
      <c r="K168" s="42"/>
      <c r="L168" s="42"/>
    </row>
    <row r="169" spans="1:12" ht="15.6" x14ac:dyDescent="0.3">
      <c r="A169" s="30"/>
      <c r="B169" s="30"/>
      <c r="C169" s="30"/>
      <c r="D169" s="30"/>
      <c r="E169" s="30"/>
      <c r="F169" s="30"/>
      <c r="G169" s="30"/>
      <c r="H169" s="30"/>
      <c r="I169" s="30"/>
      <c r="J169" s="42"/>
      <c r="K169" s="42"/>
      <c r="L169" s="42"/>
    </row>
    <row r="170" spans="1:12" ht="15.6" x14ac:dyDescent="0.3">
      <c r="A170" s="30"/>
      <c r="B170" s="30"/>
      <c r="C170" s="30"/>
      <c r="D170" s="30"/>
      <c r="E170" s="30"/>
      <c r="F170" s="30"/>
      <c r="G170" s="30"/>
      <c r="H170" s="30"/>
      <c r="I170" s="30"/>
      <c r="J170" s="42"/>
      <c r="K170" s="42"/>
      <c r="L170" s="42"/>
    </row>
    <row r="171" spans="1:12" ht="15.6" x14ac:dyDescent="0.3">
      <c r="A171" s="30"/>
      <c r="B171" s="30"/>
      <c r="C171" s="30"/>
      <c r="D171" s="30"/>
      <c r="E171" s="30"/>
      <c r="F171" s="30"/>
      <c r="G171" s="30"/>
      <c r="H171" s="30"/>
      <c r="I171" s="30"/>
      <c r="J171" s="42"/>
      <c r="K171" s="42"/>
      <c r="L171" s="42"/>
    </row>
    <row r="172" spans="1:12" ht="15.6" x14ac:dyDescent="0.3">
      <c r="A172" s="30"/>
      <c r="B172" s="30"/>
      <c r="C172" s="30"/>
      <c r="D172" s="30"/>
      <c r="E172" s="30"/>
      <c r="F172" s="30"/>
      <c r="G172" s="30"/>
      <c r="H172" s="30"/>
      <c r="I172" s="30"/>
      <c r="J172" s="42"/>
      <c r="K172" s="42"/>
      <c r="L172" s="42"/>
    </row>
    <row r="173" spans="1:12" ht="15.6" x14ac:dyDescent="0.3">
      <c r="A173" s="30"/>
      <c r="B173" s="30"/>
      <c r="C173" s="30"/>
      <c r="D173" s="30"/>
      <c r="E173" s="30"/>
      <c r="F173" s="30"/>
      <c r="G173" s="30"/>
      <c r="H173" s="30"/>
      <c r="I173" s="30"/>
      <c r="J173" s="42"/>
      <c r="K173" s="42"/>
      <c r="L173" s="42"/>
    </row>
    <row r="174" spans="1:12" ht="15.6" x14ac:dyDescent="0.3">
      <c r="A174" s="30"/>
      <c r="B174" s="30"/>
      <c r="C174" s="30"/>
      <c r="D174" s="30"/>
      <c r="E174" s="30"/>
      <c r="F174" s="30"/>
      <c r="G174" s="30"/>
      <c r="H174" s="30"/>
      <c r="I174" s="30"/>
      <c r="J174" s="42"/>
      <c r="K174" s="42"/>
      <c r="L174" s="42"/>
    </row>
    <row r="175" spans="1:12" ht="15.6" x14ac:dyDescent="0.3">
      <c r="A175" s="30"/>
      <c r="B175" s="30"/>
      <c r="C175" s="30"/>
      <c r="D175" s="30"/>
      <c r="E175" s="30"/>
      <c r="F175" s="30"/>
      <c r="G175" s="30"/>
      <c r="H175" s="30"/>
      <c r="I175" s="30"/>
      <c r="J175" s="42"/>
      <c r="K175" s="42"/>
      <c r="L175" s="42"/>
    </row>
    <row r="176" spans="1:12" ht="15.6" x14ac:dyDescent="0.3">
      <c r="A176" s="30"/>
      <c r="B176" s="30"/>
      <c r="C176" s="30"/>
      <c r="D176" s="30"/>
      <c r="E176" s="30"/>
      <c r="F176" s="30"/>
      <c r="G176" s="30"/>
      <c r="H176" s="30"/>
      <c r="I176" s="30"/>
      <c r="J176" s="42"/>
      <c r="K176" s="42"/>
      <c r="L176" s="42"/>
    </row>
    <row r="177" spans="1:12" ht="15.6" x14ac:dyDescent="0.3">
      <c r="A177" s="30"/>
      <c r="B177" s="30"/>
      <c r="C177" s="30"/>
      <c r="D177" s="30"/>
      <c r="E177" s="30"/>
      <c r="F177" s="30"/>
      <c r="G177" s="30"/>
      <c r="H177" s="30"/>
      <c r="I177" s="30"/>
      <c r="J177" s="42"/>
      <c r="K177" s="42"/>
      <c r="L177" s="42"/>
    </row>
    <row r="178" spans="1:12" ht="15.6" x14ac:dyDescent="0.3">
      <c r="A178" s="30"/>
      <c r="B178" s="30"/>
      <c r="C178" s="30"/>
      <c r="D178" s="30"/>
      <c r="E178" s="30"/>
      <c r="F178" s="30"/>
      <c r="G178" s="30"/>
    </row>
    <row r="179" spans="1:12" ht="15.6" x14ac:dyDescent="0.3">
      <c r="A179" s="30"/>
      <c r="B179" s="30"/>
      <c r="C179" s="30"/>
      <c r="D179" s="30"/>
      <c r="E179" s="30"/>
      <c r="F179" s="30"/>
      <c r="G179" s="30"/>
    </row>
  </sheetData>
  <mergeCells count="20">
    <mergeCell ref="A4:A5"/>
    <mergeCell ref="B4:B5"/>
    <mergeCell ref="C4:C5"/>
    <mergeCell ref="D4:D5"/>
    <mergeCell ref="E4:E5"/>
    <mergeCell ref="D1:J1"/>
    <mergeCell ref="B2:K2"/>
    <mergeCell ref="K1:L1"/>
    <mergeCell ref="K51:L51"/>
    <mergeCell ref="J96:L96"/>
    <mergeCell ref="L4:L5"/>
    <mergeCell ref="B48:D48"/>
    <mergeCell ref="F4:F5"/>
    <mergeCell ref="I4:I5"/>
    <mergeCell ref="J4:J5"/>
    <mergeCell ref="D51:J51"/>
    <mergeCell ref="G4:G5"/>
    <mergeCell ref="H4:H5"/>
    <mergeCell ref="K4:K5"/>
    <mergeCell ref="B52:G52"/>
  </mergeCells>
  <phoneticPr fontId="0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74" fitToHeight="0" orientation="landscape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view="pageBreakPreview" zoomScale="80" zoomScaleNormal="70" zoomScaleSheetLayoutView="80" workbookViewId="0">
      <selection activeCell="F27" sqref="F27"/>
    </sheetView>
  </sheetViews>
  <sheetFormatPr defaultRowHeight="13.2" x14ac:dyDescent="0.25"/>
  <cols>
    <col min="1" max="1" width="35.6640625" customWidth="1"/>
    <col min="2" max="2" width="16.5546875" customWidth="1"/>
    <col min="3" max="3" width="15.88671875" customWidth="1"/>
    <col min="4" max="4" width="16.33203125" customWidth="1"/>
    <col min="5" max="10" width="18" customWidth="1"/>
    <col min="11" max="11" width="22.88671875" customWidth="1"/>
  </cols>
  <sheetData>
    <row r="1" spans="1:11" ht="12" customHeight="1" x14ac:dyDescent="0.25">
      <c r="K1" s="7"/>
    </row>
    <row r="2" spans="1:11" ht="21" x14ac:dyDescent="0.4">
      <c r="A2" s="501" t="s">
        <v>123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</row>
    <row r="3" spans="1:11" s="1" customFormat="1" ht="21" x14ac:dyDescent="0.4">
      <c r="A3" s="501" t="s">
        <v>200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</row>
    <row r="4" spans="1:11" s="1" customFormat="1" ht="15" hidden="1" x14ac:dyDescent="0.25"/>
    <row r="5" spans="1:11" s="1" customFormat="1" ht="15.6" thickBot="1" x14ac:dyDescent="0.3">
      <c r="K5" s="3" t="s">
        <v>0</v>
      </c>
    </row>
    <row r="6" spans="1:11" s="1" customFormat="1" ht="15.6" x14ac:dyDescent="0.3">
      <c r="A6" s="261" t="s">
        <v>2</v>
      </c>
      <c r="B6" s="507" t="s">
        <v>142</v>
      </c>
      <c r="C6" s="508"/>
      <c r="D6" s="508"/>
      <c r="E6" s="508"/>
      <c r="F6" s="508"/>
      <c r="G6" s="508"/>
      <c r="H6" s="508"/>
      <c r="I6" s="508"/>
      <c r="J6" s="508"/>
      <c r="K6" s="509"/>
    </row>
    <row r="7" spans="1:11" s="1" customFormat="1" ht="24.75" customHeight="1" x14ac:dyDescent="0.25">
      <c r="A7" s="262" t="s">
        <v>191</v>
      </c>
      <c r="B7" s="510" t="s">
        <v>41</v>
      </c>
      <c r="C7" s="511"/>
      <c r="D7" s="512"/>
      <c r="E7" s="492" t="s">
        <v>45</v>
      </c>
      <c r="F7" s="492" t="s">
        <v>83</v>
      </c>
      <c r="G7" s="492" t="s">
        <v>42</v>
      </c>
      <c r="H7" s="492" t="s">
        <v>47</v>
      </c>
      <c r="I7" s="492" t="s">
        <v>46</v>
      </c>
      <c r="J7" s="495" t="s">
        <v>44</v>
      </c>
      <c r="K7" s="495" t="s">
        <v>113</v>
      </c>
    </row>
    <row r="8" spans="1:11" s="1" customFormat="1" ht="24" customHeight="1" x14ac:dyDescent="0.25">
      <c r="A8" s="502" t="s">
        <v>192</v>
      </c>
      <c r="B8" s="504" t="s">
        <v>41</v>
      </c>
      <c r="C8" s="506" t="s">
        <v>48</v>
      </c>
      <c r="D8" s="506" t="s">
        <v>49</v>
      </c>
      <c r="E8" s="492"/>
      <c r="F8" s="492"/>
      <c r="G8" s="492"/>
      <c r="H8" s="492"/>
      <c r="I8" s="492"/>
      <c r="J8" s="495"/>
      <c r="K8" s="495"/>
    </row>
    <row r="9" spans="1:11" s="1" customFormat="1" ht="61.5" customHeight="1" thickBot="1" x14ac:dyDescent="0.3">
      <c r="A9" s="503"/>
      <c r="B9" s="505"/>
      <c r="C9" s="493"/>
      <c r="D9" s="493"/>
      <c r="E9" s="494"/>
      <c r="F9" s="493"/>
      <c r="G9" s="493"/>
      <c r="H9" s="493"/>
      <c r="I9" s="493"/>
      <c r="J9" s="496"/>
      <c r="K9" s="496"/>
    </row>
    <row r="10" spans="1:11" s="1" customFormat="1" ht="28.5" customHeight="1" x14ac:dyDescent="0.25">
      <c r="A10" s="263" t="s">
        <v>92</v>
      </c>
      <c r="B10" s="281"/>
      <c r="C10" s="282"/>
      <c r="D10" s="283"/>
      <c r="E10" s="283"/>
      <c r="F10" s="283"/>
      <c r="G10" s="283"/>
      <c r="H10" s="283"/>
      <c r="I10" s="283"/>
      <c r="J10" s="284"/>
      <c r="K10" s="285"/>
    </row>
    <row r="11" spans="1:11" s="1" customFormat="1" ht="28.5" customHeight="1" x14ac:dyDescent="0.25">
      <c r="A11" s="264" t="s">
        <v>137</v>
      </c>
      <c r="B11" s="286"/>
      <c r="C11" s="287">
        <v>500000</v>
      </c>
      <c r="D11" s="288"/>
      <c r="E11" s="288"/>
      <c r="F11" s="288"/>
      <c r="G11" s="288"/>
      <c r="H11" s="288"/>
      <c r="I11" s="288"/>
      <c r="J11" s="289"/>
      <c r="K11" s="290"/>
    </row>
    <row r="12" spans="1:11" s="1" customFormat="1" ht="36" customHeight="1" x14ac:dyDescent="0.25">
      <c r="A12" s="264" t="s">
        <v>144</v>
      </c>
      <c r="B12" s="286"/>
      <c r="C12" s="287">
        <v>12091000</v>
      </c>
      <c r="D12" s="288"/>
      <c r="E12" s="288"/>
      <c r="F12" s="288"/>
      <c r="G12" s="288">
        <v>3270000</v>
      </c>
      <c r="H12" s="288"/>
      <c r="I12" s="288"/>
      <c r="J12" s="289"/>
      <c r="K12" s="290"/>
    </row>
    <row r="13" spans="1:11" s="1" customFormat="1" ht="48" customHeight="1" x14ac:dyDescent="0.25">
      <c r="A13" s="430" t="s">
        <v>208</v>
      </c>
      <c r="B13" s="286"/>
      <c r="C13" s="287"/>
      <c r="D13" s="288"/>
      <c r="E13" s="288"/>
      <c r="F13" s="288"/>
      <c r="G13" s="288">
        <v>2990000</v>
      </c>
      <c r="H13" s="288"/>
      <c r="I13" s="288"/>
      <c r="J13" s="289"/>
      <c r="K13" s="290"/>
    </row>
    <row r="14" spans="1:11" s="1" customFormat="1" ht="48" customHeight="1" x14ac:dyDescent="0.25">
      <c r="A14" s="264" t="s">
        <v>151</v>
      </c>
      <c r="B14" s="286"/>
      <c r="C14" s="287"/>
      <c r="D14" s="288"/>
      <c r="E14" s="288"/>
      <c r="F14" s="288"/>
      <c r="G14" s="288"/>
      <c r="H14" s="288"/>
      <c r="I14" s="288"/>
      <c r="J14" s="289"/>
      <c r="K14" s="290"/>
    </row>
    <row r="15" spans="1:11" s="1" customFormat="1" ht="36" customHeight="1" x14ac:dyDescent="0.25">
      <c r="A15" s="264" t="s">
        <v>136</v>
      </c>
      <c r="B15" s="286">
        <v>500000</v>
      </c>
      <c r="C15" s="287"/>
      <c r="D15" s="288"/>
      <c r="E15" s="288"/>
      <c r="F15" s="288"/>
      <c r="G15" s="288"/>
      <c r="H15" s="288"/>
      <c r="I15" s="288"/>
      <c r="J15" s="289"/>
      <c r="K15" s="290"/>
    </row>
    <row r="16" spans="1:11" s="1" customFormat="1" ht="36" customHeight="1" x14ac:dyDescent="0.25">
      <c r="A16" s="264" t="s">
        <v>157</v>
      </c>
      <c r="B16" s="286"/>
      <c r="C16" s="287"/>
      <c r="D16" s="288"/>
      <c r="E16" s="288"/>
      <c r="F16" s="288"/>
      <c r="G16" s="288"/>
      <c r="H16" s="288"/>
      <c r="I16" s="288"/>
      <c r="J16" s="289"/>
      <c r="K16" s="290"/>
    </row>
    <row r="17" spans="1:11" s="1" customFormat="1" ht="36" customHeight="1" x14ac:dyDescent="0.25">
      <c r="A17" s="264" t="s">
        <v>158</v>
      </c>
      <c r="B17" s="286"/>
      <c r="C17" s="287">
        <v>600000</v>
      </c>
      <c r="D17" s="288"/>
      <c r="E17" s="288"/>
      <c r="F17" s="288"/>
      <c r="G17" s="288"/>
      <c r="H17" s="288"/>
      <c r="I17" s="288"/>
      <c r="J17" s="289"/>
      <c r="K17" s="290"/>
    </row>
    <row r="18" spans="1:11" s="1" customFormat="1" ht="28.5" customHeight="1" x14ac:dyDescent="0.25">
      <c r="A18" s="264" t="s">
        <v>112</v>
      </c>
      <c r="B18" s="286"/>
      <c r="C18" s="287"/>
      <c r="D18" s="288"/>
      <c r="E18" s="288"/>
      <c r="F18" s="288"/>
      <c r="G18" s="288"/>
      <c r="H18" s="288"/>
      <c r="I18" s="288"/>
      <c r="J18" s="289"/>
      <c r="K18" s="290"/>
    </row>
    <row r="19" spans="1:11" s="1" customFormat="1" ht="28.5" customHeight="1" x14ac:dyDescent="0.25">
      <c r="A19" s="264" t="s">
        <v>152</v>
      </c>
      <c r="B19" s="286"/>
      <c r="C19" s="287"/>
      <c r="D19" s="288"/>
      <c r="E19" s="288"/>
      <c r="F19" s="288"/>
      <c r="G19" s="288"/>
      <c r="H19" s="288"/>
      <c r="I19" s="288"/>
      <c r="J19" s="289"/>
      <c r="K19" s="290"/>
    </row>
    <row r="20" spans="1:11" s="1" customFormat="1" ht="29.25" customHeight="1" x14ac:dyDescent="0.25">
      <c r="A20" s="264" t="s">
        <v>93</v>
      </c>
      <c r="B20" s="291"/>
      <c r="C20" s="292"/>
      <c r="D20" s="293"/>
      <c r="E20" s="293">
        <v>3100</v>
      </c>
      <c r="F20" s="293"/>
      <c r="G20" s="293"/>
      <c r="H20" s="293"/>
      <c r="I20" s="293"/>
      <c r="J20" s="294"/>
      <c r="K20" s="295"/>
    </row>
    <row r="21" spans="1:11" s="1" customFormat="1" ht="33.75" customHeight="1" x14ac:dyDescent="0.25">
      <c r="A21" s="264" t="s">
        <v>94</v>
      </c>
      <c r="B21" s="291"/>
      <c r="C21" s="292"/>
      <c r="D21" s="293"/>
      <c r="E21" s="293"/>
      <c r="F21" s="293"/>
      <c r="G21" s="293"/>
      <c r="H21" s="293"/>
      <c r="I21" s="293"/>
      <c r="J21" s="294"/>
      <c r="K21" s="295"/>
    </row>
    <row r="22" spans="1:11" s="1" customFormat="1" ht="37.5" customHeight="1" x14ac:dyDescent="0.25">
      <c r="A22" s="265" t="s">
        <v>95</v>
      </c>
      <c r="B22" s="296"/>
      <c r="C22" s="297"/>
      <c r="D22" s="298"/>
      <c r="E22" s="298"/>
      <c r="F22" s="298">
        <v>11200000</v>
      </c>
      <c r="G22" s="298"/>
      <c r="H22" s="298"/>
      <c r="I22" s="298"/>
      <c r="J22" s="299"/>
      <c r="K22" s="300"/>
    </row>
    <row r="23" spans="1:11" s="1" customFormat="1" ht="48.75" customHeight="1" x14ac:dyDescent="0.25">
      <c r="A23" s="266" t="s">
        <v>96</v>
      </c>
      <c r="B23" s="296"/>
      <c r="C23" s="297"/>
      <c r="D23" s="298"/>
      <c r="E23" s="298">
        <v>1500000</v>
      </c>
      <c r="F23" s="298"/>
      <c r="G23" s="298"/>
      <c r="H23" s="298"/>
      <c r="I23" s="298"/>
      <c r="J23" s="299"/>
      <c r="K23" s="300"/>
    </row>
    <row r="24" spans="1:11" s="1" customFormat="1" ht="50.25" customHeight="1" x14ac:dyDescent="0.35">
      <c r="A24" s="267" t="s">
        <v>97</v>
      </c>
      <c r="B24" s="301"/>
      <c r="C24" s="302"/>
      <c r="D24" s="303"/>
      <c r="E24" s="303"/>
      <c r="F24" s="303"/>
      <c r="G24" s="303"/>
      <c r="H24" s="303">
        <v>900000</v>
      </c>
      <c r="I24" s="303"/>
      <c r="J24" s="304"/>
      <c r="K24" s="305"/>
    </row>
    <row r="25" spans="1:11" s="1" customFormat="1" ht="63.75" customHeight="1" x14ac:dyDescent="0.35">
      <c r="A25" s="268" t="s">
        <v>98</v>
      </c>
      <c r="B25" s="301"/>
      <c r="C25" s="302"/>
      <c r="D25" s="303">
        <v>3135978</v>
      </c>
      <c r="E25" s="303"/>
      <c r="F25" s="303"/>
      <c r="G25" s="303"/>
      <c r="H25" s="303"/>
      <c r="I25" s="303"/>
      <c r="J25" s="304"/>
      <c r="K25" s="305"/>
    </row>
    <row r="26" spans="1:11" s="1" customFormat="1" ht="63.75" customHeight="1" x14ac:dyDescent="0.35">
      <c r="A26" s="268" t="s">
        <v>98</v>
      </c>
      <c r="B26" s="301"/>
      <c r="C26" s="302"/>
      <c r="D26" s="303"/>
      <c r="E26" s="303"/>
      <c r="F26" s="303"/>
      <c r="G26" s="303"/>
      <c r="H26" s="303"/>
      <c r="I26" s="303"/>
      <c r="J26" s="304"/>
      <c r="K26" s="305"/>
    </row>
    <row r="27" spans="1:11" s="1" customFormat="1" ht="44.25" customHeight="1" x14ac:dyDescent="0.35">
      <c r="A27" s="268" t="s">
        <v>99</v>
      </c>
      <c r="B27" s="306"/>
      <c r="C27" s="302"/>
      <c r="D27" s="303"/>
      <c r="E27" s="303"/>
      <c r="F27" s="303">
        <v>100749922</v>
      </c>
      <c r="G27" s="303"/>
      <c r="H27" s="303"/>
      <c r="I27" s="303"/>
      <c r="J27" s="304"/>
      <c r="K27" s="305"/>
    </row>
    <row r="28" spans="1:11" s="1" customFormat="1" ht="38.25" customHeight="1" x14ac:dyDescent="0.35">
      <c r="A28" s="269" t="s">
        <v>100</v>
      </c>
      <c r="B28" s="307"/>
      <c r="C28" s="308"/>
      <c r="D28" s="309"/>
      <c r="E28" s="309">
        <v>344000</v>
      </c>
      <c r="F28" s="309"/>
      <c r="G28" s="309"/>
      <c r="H28" s="309"/>
      <c r="I28" s="309"/>
      <c r="J28" s="310"/>
      <c r="K28" s="311"/>
    </row>
    <row r="29" spans="1:11" s="1" customFormat="1" ht="43.5" customHeight="1" x14ac:dyDescent="0.35">
      <c r="A29" s="270" t="s">
        <v>101</v>
      </c>
      <c r="B29" s="312"/>
      <c r="C29" s="308"/>
      <c r="D29" s="309"/>
      <c r="E29" s="309"/>
      <c r="F29" s="309"/>
      <c r="G29" s="309"/>
      <c r="H29" s="309"/>
      <c r="I29" s="309">
        <v>26000</v>
      </c>
      <c r="J29" s="310"/>
      <c r="K29" s="311"/>
    </row>
    <row r="30" spans="1:11" s="1" customFormat="1" ht="43.5" customHeight="1" x14ac:dyDescent="0.35">
      <c r="A30" s="271" t="s">
        <v>121</v>
      </c>
      <c r="B30" s="312"/>
      <c r="C30" s="308"/>
      <c r="D30" s="309"/>
      <c r="E30" s="309"/>
      <c r="F30" s="309"/>
      <c r="G30" s="309"/>
      <c r="H30" s="309"/>
      <c r="I30" s="309"/>
      <c r="J30" s="310"/>
      <c r="K30" s="311"/>
    </row>
    <row r="31" spans="1:11" s="1" customFormat="1" ht="43.5" customHeight="1" x14ac:dyDescent="0.35">
      <c r="A31" s="271" t="s">
        <v>114</v>
      </c>
      <c r="B31" s="312"/>
      <c r="C31" s="308"/>
      <c r="D31" s="309"/>
      <c r="E31" s="309"/>
      <c r="F31" s="309"/>
      <c r="G31" s="309"/>
      <c r="H31" s="309"/>
      <c r="I31" s="309"/>
      <c r="J31" s="310"/>
      <c r="K31" s="311"/>
    </row>
    <row r="32" spans="1:11" s="1" customFormat="1" ht="42.75" customHeight="1" thickBot="1" x14ac:dyDescent="0.4">
      <c r="A32" s="272" t="s">
        <v>102</v>
      </c>
      <c r="B32" s="313"/>
      <c r="C32" s="314"/>
      <c r="D32" s="315"/>
      <c r="E32" s="315"/>
      <c r="F32" s="315"/>
      <c r="G32" s="315"/>
      <c r="H32" s="315"/>
      <c r="I32" s="315"/>
      <c r="J32" s="316"/>
      <c r="K32" s="316"/>
    </row>
    <row r="33" spans="1:15" s="1" customFormat="1" ht="18" customHeight="1" x14ac:dyDescent="0.25">
      <c r="A33" s="513" t="s">
        <v>1</v>
      </c>
      <c r="B33" s="485">
        <f>SUM(B10:B32)</f>
        <v>500000</v>
      </c>
      <c r="C33" s="487">
        <f t="shared" ref="C33:G33" si="0">SUM(C10:C29)</f>
        <v>13191000</v>
      </c>
      <c r="D33" s="487">
        <f>SUM(D10:D32)</f>
        <v>3135978</v>
      </c>
      <c r="E33" s="487">
        <f>SUM(E10:E32)</f>
        <v>1847100</v>
      </c>
      <c r="F33" s="487">
        <f>SUM(F10:F32)</f>
        <v>111949922</v>
      </c>
      <c r="G33" s="487">
        <f t="shared" si="0"/>
        <v>6260000</v>
      </c>
      <c r="H33" s="487">
        <f>SUM(H10:H32)</f>
        <v>900000</v>
      </c>
      <c r="I33" s="487">
        <f>SUM(I10:I32)</f>
        <v>26000</v>
      </c>
      <c r="J33" s="497">
        <f>SUM(J10:J32)</f>
        <v>0</v>
      </c>
      <c r="K33" s="497">
        <f>SUM(K10:K32)</f>
        <v>0</v>
      </c>
    </row>
    <row r="34" spans="1:15" s="1" customFormat="1" ht="16.5" customHeight="1" thickBot="1" x14ac:dyDescent="0.3">
      <c r="A34" s="514"/>
      <c r="B34" s="486"/>
      <c r="C34" s="488"/>
      <c r="D34" s="488"/>
      <c r="E34" s="488"/>
      <c r="F34" s="488"/>
      <c r="G34" s="488"/>
      <c r="H34" s="488"/>
      <c r="I34" s="488"/>
      <c r="J34" s="498"/>
      <c r="K34" s="498"/>
    </row>
    <row r="35" spans="1:15" s="1" customFormat="1" ht="36" customHeight="1" thickBot="1" x14ac:dyDescent="0.4">
      <c r="A35" s="273" t="s">
        <v>171</v>
      </c>
      <c r="B35" s="274"/>
      <c r="C35" s="489">
        <f>SUM(B33:K34)</f>
        <v>137810000</v>
      </c>
      <c r="D35" s="490"/>
      <c r="E35" s="490"/>
      <c r="F35" s="490"/>
      <c r="G35" s="490"/>
      <c r="H35" s="490"/>
      <c r="I35" s="490"/>
      <c r="J35" s="490"/>
      <c r="K35" s="491"/>
    </row>
    <row r="36" spans="1:15" ht="13.8" x14ac:dyDescent="0.3">
      <c r="A36" s="275"/>
      <c r="B36" s="275"/>
      <c r="C36" s="275"/>
      <c r="D36" s="276"/>
      <c r="E36" s="276"/>
      <c r="F36" s="275"/>
      <c r="G36" s="276"/>
      <c r="H36" s="277"/>
      <c r="I36" s="278"/>
      <c r="J36" s="278"/>
      <c r="K36" s="278"/>
    </row>
    <row r="37" spans="1:15" ht="15.75" customHeight="1" x14ac:dyDescent="0.3">
      <c r="A37" s="275" t="s">
        <v>198</v>
      </c>
      <c r="B37" s="275"/>
      <c r="C37" s="275"/>
      <c r="D37" s="279"/>
      <c r="E37" s="279"/>
      <c r="F37" s="280"/>
      <c r="G37" s="279"/>
      <c r="H37" s="278"/>
      <c r="I37" s="499" t="s">
        <v>188</v>
      </c>
      <c r="J37" s="500"/>
      <c r="K37" s="500"/>
    </row>
    <row r="38" spans="1:15" s="4" customFormat="1" ht="13.2" customHeight="1" x14ac:dyDescent="0.3">
      <c r="E38" s="5"/>
      <c r="O38" s="14"/>
    </row>
    <row r="39" spans="1:15" s="1" customFormat="1" ht="15" x14ac:dyDescent="0.25">
      <c r="A39" s="15"/>
      <c r="B39" s="15"/>
      <c r="C39" s="15"/>
      <c r="I39" s="15"/>
      <c r="J39" s="15"/>
      <c r="K39" s="15"/>
    </row>
    <row r="40" spans="1:15" s="1" customFormat="1" ht="15" x14ac:dyDescent="0.25"/>
    <row r="41" spans="1:15" s="1" customFormat="1" ht="15" x14ac:dyDescent="0.25"/>
    <row r="42" spans="1:15" s="1" customFormat="1" ht="15" x14ac:dyDescent="0.25"/>
    <row r="43" spans="1:15" s="1" customFormat="1" ht="15" x14ac:dyDescent="0.25"/>
    <row r="44" spans="1:15" s="1" customFormat="1" ht="15" x14ac:dyDescent="0.25"/>
    <row r="45" spans="1:15" s="1" customFormat="1" ht="15" x14ac:dyDescent="0.25"/>
    <row r="46" spans="1:15" s="1" customFormat="1" ht="15" x14ac:dyDescent="0.25"/>
    <row r="47" spans="1:15" s="1" customFormat="1" ht="15" x14ac:dyDescent="0.25"/>
    <row r="48" spans="1:15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  <row r="80" s="1" customFormat="1" ht="15" x14ac:dyDescent="0.25"/>
  </sheetData>
  <mergeCells count="28">
    <mergeCell ref="I37:K37"/>
    <mergeCell ref="A2:K2"/>
    <mergeCell ref="A3:K3"/>
    <mergeCell ref="A8:A9"/>
    <mergeCell ref="G7:G9"/>
    <mergeCell ref="B8:B9"/>
    <mergeCell ref="C8:C9"/>
    <mergeCell ref="B6:K6"/>
    <mergeCell ref="B7:D7"/>
    <mergeCell ref="D8:D9"/>
    <mergeCell ref="I7:I9"/>
    <mergeCell ref="A33:A34"/>
    <mergeCell ref="E33:E34"/>
    <mergeCell ref="G33:G34"/>
    <mergeCell ref="D33:D34"/>
    <mergeCell ref="F33:F34"/>
    <mergeCell ref="B33:B34"/>
    <mergeCell ref="C33:C34"/>
    <mergeCell ref="C35:K35"/>
    <mergeCell ref="H7:H9"/>
    <mergeCell ref="E7:E9"/>
    <mergeCell ref="K7:K9"/>
    <mergeCell ref="F7:F9"/>
    <mergeCell ref="K33:K34"/>
    <mergeCell ref="I33:I34"/>
    <mergeCell ref="H33:H34"/>
    <mergeCell ref="J7:J9"/>
    <mergeCell ref="J33:J34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44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view="pageBreakPreview" zoomScaleNormal="70" zoomScaleSheetLayoutView="100" workbookViewId="0">
      <selection activeCell="A3" sqref="A3:N3"/>
    </sheetView>
  </sheetViews>
  <sheetFormatPr defaultRowHeight="13.2" x14ac:dyDescent="0.25"/>
  <cols>
    <col min="1" max="1" width="13.44140625" customWidth="1"/>
    <col min="2" max="2" width="11.109375" customWidth="1"/>
    <col min="3" max="3" width="13.5546875" customWidth="1"/>
    <col min="4" max="4" width="11.109375" customWidth="1"/>
    <col min="5" max="5" width="11.33203125" customWidth="1"/>
    <col min="6" max="6" width="11.88671875" customWidth="1"/>
    <col min="7" max="7" width="10.5546875" customWidth="1"/>
    <col min="8" max="8" width="12.88671875" customWidth="1"/>
    <col min="9" max="9" width="13.5546875" customWidth="1"/>
    <col min="10" max="12" width="12.88671875" customWidth="1"/>
    <col min="13" max="13" width="10.6640625" customWidth="1"/>
    <col min="14" max="14" width="10.44140625" customWidth="1"/>
    <col min="15" max="15" width="11.88671875" customWidth="1"/>
    <col min="16" max="16" width="11.33203125" customWidth="1"/>
    <col min="17" max="17" width="12.5546875" customWidth="1"/>
    <col min="18" max="18" width="12" customWidth="1"/>
    <col min="19" max="19" width="12.88671875" customWidth="1"/>
    <col min="20" max="20" width="8.109375" customWidth="1"/>
  </cols>
  <sheetData>
    <row r="1" spans="1:20" ht="12" customHeight="1" x14ac:dyDescent="0.25">
      <c r="J1" s="7"/>
      <c r="K1" s="7"/>
      <c r="L1" s="7"/>
      <c r="Q1" s="7"/>
    </row>
    <row r="2" spans="1:20" ht="21" x14ac:dyDescent="0.4">
      <c r="A2" s="11"/>
      <c r="B2" s="11"/>
      <c r="C2" s="11"/>
      <c r="D2" s="501" t="s">
        <v>123</v>
      </c>
      <c r="E2" s="501"/>
      <c r="F2" s="501"/>
      <c r="G2" s="501"/>
      <c r="H2" s="501"/>
      <c r="I2" s="501"/>
      <c r="J2" s="501"/>
      <c r="K2" s="501"/>
      <c r="L2" s="501"/>
      <c r="M2" s="501"/>
      <c r="N2" s="501"/>
      <c r="R2" s="89"/>
    </row>
    <row r="3" spans="1:20" s="1" customFormat="1" ht="21" x14ac:dyDescent="0.4">
      <c r="A3" s="515" t="s">
        <v>199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9"/>
      <c r="P3" s="9"/>
      <c r="Q3" s="9"/>
      <c r="R3" s="9"/>
      <c r="S3" s="9"/>
    </row>
    <row r="4" spans="1:20" s="1" customFormat="1" ht="15.75" customHeight="1" x14ac:dyDescent="0.3">
      <c r="A4" s="520"/>
      <c r="B4" s="520"/>
      <c r="C4" s="520"/>
      <c r="D4" s="520"/>
      <c r="E4" s="521"/>
      <c r="F4" s="521"/>
      <c r="G4" s="521"/>
      <c r="H4" s="521"/>
      <c r="I4" s="521"/>
      <c r="J4" s="521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5" hidden="1" x14ac:dyDescent="0.25"/>
    <row r="6" spans="1:20" s="1" customFormat="1" ht="15.6" thickBot="1" x14ac:dyDescent="0.3">
      <c r="J6" s="3"/>
      <c r="K6" s="3"/>
      <c r="L6" s="3"/>
      <c r="S6" s="1" t="s">
        <v>0</v>
      </c>
    </row>
    <row r="7" spans="1:20" s="10" customFormat="1" ht="14.4" thickBot="1" x14ac:dyDescent="0.35">
      <c r="A7" s="531" t="s">
        <v>14</v>
      </c>
      <c r="B7" s="522" t="s">
        <v>169</v>
      </c>
      <c r="C7" s="523"/>
      <c r="D7" s="523"/>
      <c r="E7" s="523"/>
      <c r="F7" s="523"/>
      <c r="G7" s="523"/>
      <c r="H7" s="523"/>
      <c r="I7" s="523"/>
      <c r="J7" s="524"/>
      <c r="K7" s="528" t="s">
        <v>173</v>
      </c>
      <c r="L7" s="529"/>
      <c r="M7" s="529"/>
      <c r="N7" s="529"/>
      <c r="O7" s="529"/>
      <c r="P7" s="529"/>
      <c r="Q7" s="529"/>
      <c r="R7" s="529"/>
      <c r="S7" s="530"/>
    </row>
    <row r="8" spans="1:20" s="10" customFormat="1" ht="24.75" customHeight="1" x14ac:dyDescent="0.25">
      <c r="A8" s="532"/>
      <c r="B8" s="525" t="s">
        <v>41</v>
      </c>
      <c r="C8" s="526"/>
      <c r="D8" s="527"/>
      <c r="E8" s="516" t="s">
        <v>45</v>
      </c>
      <c r="F8" s="516" t="s">
        <v>84</v>
      </c>
      <c r="G8" s="516" t="s">
        <v>42</v>
      </c>
      <c r="H8" s="516" t="s">
        <v>43</v>
      </c>
      <c r="I8" s="516" t="s">
        <v>46</v>
      </c>
      <c r="J8" s="518" t="s">
        <v>44</v>
      </c>
      <c r="K8" s="550" t="s">
        <v>41</v>
      </c>
      <c r="L8" s="551"/>
      <c r="M8" s="552"/>
      <c r="N8" s="516" t="s">
        <v>45</v>
      </c>
      <c r="O8" s="516" t="s">
        <v>84</v>
      </c>
      <c r="P8" s="516" t="s">
        <v>42</v>
      </c>
      <c r="Q8" s="516" t="s">
        <v>43</v>
      </c>
      <c r="R8" s="516" t="s">
        <v>46</v>
      </c>
      <c r="S8" s="518" t="s">
        <v>44</v>
      </c>
    </row>
    <row r="9" spans="1:20" s="10" customFormat="1" ht="82.5" customHeight="1" x14ac:dyDescent="0.25">
      <c r="A9" s="32" t="s">
        <v>13</v>
      </c>
      <c r="B9" s="317" t="s">
        <v>41</v>
      </c>
      <c r="C9" s="318" t="s">
        <v>48</v>
      </c>
      <c r="D9" s="318" t="s">
        <v>49</v>
      </c>
      <c r="E9" s="517"/>
      <c r="F9" s="517"/>
      <c r="G9" s="517"/>
      <c r="H9" s="517"/>
      <c r="I9" s="517"/>
      <c r="J9" s="519"/>
      <c r="K9" s="318" t="s">
        <v>41</v>
      </c>
      <c r="L9" s="318" t="s">
        <v>48</v>
      </c>
      <c r="M9" s="318" t="s">
        <v>49</v>
      </c>
      <c r="N9" s="517"/>
      <c r="O9" s="517"/>
      <c r="P9" s="517"/>
      <c r="Q9" s="517"/>
      <c r="R9" s="517"/>
      <c r="S9" s="519"/>
    </row>
    <row r="10" spans="1:20" s="11" customFormat="1" ht="30" customHeight="1" x14ac:dyDescent="0.3">
      <c r="A10" s="348">
        <v>63</v>
      </c>
      <c r="B10" s="319"/>
      <c r="C10" s="320">
        <v>19704000</v>
      </c>
      <c r="D10" s="320"/>
      <c r="E10" s="321"/>
      <c r="F10" s="322"/>
      <c r="G10" s="321"/>
      <c r="H10" s="321"/>
      <c r="I10" s="321"/>
      <c r="J10" s="323"/>
      <c r="K10" s="324"/>
      <c r="L10" s="321">
        <v>19980000</v>
      </c>
      <c r="M10" s="320"/>
      <c r="N10" s="321"/>
      <c r="O10" s="321"/>
      <c r="P10" s="321"/>
      <c r="Q10" s="325"/>
      <c r="R10" s="321"/>
      <c r="S10" s="349"/>
    </row>
    <row r="11" spans="1:20" s="11" customFormat="1" ht="30" customHeight="1" x14ac:dyDescent="0.3">
      <c r="A11" s="348">
        <v>64</v>
      </c>
      <c r="B11" s="319"/>
      <c r="C11" s="326"/>
      <c r="D11" s="320"/>
      <c r="E11" s="321"/>
      <c r="F11" s="327"/>
      <c r="G11" s="321"/>
      <c r="H11" s="321"/>
      <c r="I11" s="321"/>
      <c r="J11" s="323"/>
      <c r="K11" s="324"/>
      <c r="L11" s="321"/>
      <c r="M11" s="320"/>
      <c r="N11" s="321"/>
      <c r="O11" s="321"/>
      <c r="P11" s="321"/>
      <c r="Q11" s="325"/>
      <c r="R11" s="321"/>
      <c r="S11" s="349"/>
    </row>
    <row r="12" spans="1:20" s="11" customFormat="1" ht="30" customHeight="1" x14ac:dyDescent="0.3">
      <c r="A12" s="348">
        <v>65</v>
      </c>
      <c r="B12" s="319"/>
      <c r="C12" s="326"/>
      <c r="D12" s="320"/>
      <c r="E12" s="321"/>
      <c r="F12" s="327">
        <v>11200000</v>
      </c>
      <c r="G12" s="321"/>
      <c r="H12" s="321"/>
      <c r="I12" s="321"/>
      <c r="J12" s="323"/>
      <c r="K12" s="324"/>
      <c r="L12" s="321"/>
      <c r="M12" s="320"/>
      <c r="N12" s="321"/>
      <c r="O12" s="321">
        <v>11200000</v>
      </c>
      <c r="P12" s="321"/>
      <c r="Q12" s="325"/>
      <c r="R12" s="321"/>
      <c r="S12" s="349"/>
    </row>
    <row r="13" spans="1:20" s="11" customFormat="1" ht="30" customHeight="1" x14ac:dyDescent="0.25">
      <c r="A13" s="348">
        <v>66</v>
      </c>
      <c r="B13" s="319"/>
      <c r="C13" s="326"/>
      <c r="D13" s="320"/>
      <c r="E13" s="321">
        <v>1460000</v>
      </c>
      <c r="F13" s="321"/>
      <c r="G13" s="321"/>
      <c r="H13" s="321">
        <v>440000</v>
      </c>
      <c r="I13" s="321"/>
      <c r="J13" s="323"/>
      <c r="K13" s="324"/>
      <c r="L13" s="321"/>
      <c r="M13" s="320"/>
      <c r="N13" s="321">
        <v>1460000</v>
      </c>
      <c r="O13" s="321"/>
      <c r="P13" s="321"/>
      <c r="Q13" s="328">
        <v>440000</v>
      </c>
      <c r="R13" s="321"/>
      <c r="S13" s="349"/>
    </row>
    <row r="14" spans="1:20" s="11" customFormat="1" ht="30" customHeight="1" x14ac:dyDescent="0.3">
      <c r="A14" s="348">
        <v>67</v>
      </c>
      <c r="B14" s="319"/>
      <c r="C14" s="326"/>
      <c r="D14" s="320">
        <v>3280978</v>
      </c>
      <c r="E14" s="321"/>
      <c r="F14" s="321">
        <v>101719022</v>
      </c>
      <c r="G14" s="321"/>
      <c r="H14" s="321"/>
      <c r="I14" s="321"/>
      <c r="J14" s="323"/>
      <c r="K14" s="324"/>
      <c r="L14" s="321"/>
      <c r="M14" s="320">
        <v>3280978</v>
      </c>
      <c r="N14" s="321"/>
      <c r="O14" s="321">
        <v>101719022</v>
      </c>
      <c r="P14" s="321"/>
      <c r="Q14" s="325"/>
      <c r="R14" s="321"/>
      <c r="S14" s="349"/>
    </row>
    <row r="15" spans="1:20" s="11" customFormat="1" ht="30" customHeight="1" x14ac:dyDescent="0.3">
      <c r="A15" s="352">
        <v>68</v>
      </c>
      <c r="B15" s="329"/>
      <c r="C15" s="330"/>
      <c r="D15" s="331"/>
      <c r="E15" s="332"/>
      <c r="F15" s="332"/>
      <c r="G15" s="332"/>
      <c r="H15" s="332"/>
      <c r="I15" s="332"/>
      <c r="J15" s="333"/>
      <c r="K15" s="334"/>
      <c r="L15" s="332"/>
      <c r="M15" s="331"/>
      <c r="N15" s="332"/>
      <c r="O15" s="332"/>
      <c r="P15" s="332"/>
      <c r="Q15" s="335"/>
      <c r="R15" s="332"/>
      <c r="S15" s="353"/>
    </row>
    <row r="16" spans="1:20" s="11" customFormat="1" ht="30" customHeight="1" thickBot="1" x14ac:dyDescent="0.35">
      <c r="A16" s="354">
        <v>72</v>
      </c>
      <c r="B16" s="336"/>
      <c r="C16" s="337"/>
      <c r="D16" s="338"/>
      <c r="E16" s="339"/>
      <c r="F16" s="339"/>
      <c r="G16" s="339"/>
      <c r="H16" s="339"/>
      <c r="I16" s="339">
        <v>243000</v>
      </c>
      <c r="J16" s="340"/>
      <c r="K16" s="341"/>
      <c r="L16" s="339"/>
      <c r="M16" s="338"/>
      <c r="N16" s="339"/>
      <c r="O16" s="339"/>
      <c r="P16" s="339"/>
      <c r="Q16" s="339"/>
      <c r="R16" s="339">
        <v>250000</v>
      </c>
      <c r="S16" s="355"/>
    </row>
    <row r="17" spans="1:19" s="11" customFormat="1" ht="30" customHeight="1" thickBot="1" x14ac:dyDescent="0.35">
      <c r="A17" s="356">
        <v>84</v>
      </c>
      <c r="B17" s="342"/>
      <c r="C17" s="343"/>
      <c r="D17" s="344"/>
      <c r="E17" s="345"/>
      <c r="F17" s="345"/>
      <c r="G17" s="345"/>
      <c r="H17" s="345"/>
      <c r="I17" s="345"/>
      <c r="J17" s="346"/>
      <c r="K17" s="347"/>
      <c r="L17" s="345"/>
      <c r="M17" s="344"/>
      <c r="N17" s="345"/>
      <c r="O17" s="345"/>
      <c r="P17" s="345"/>
      <c r="Q17" s="345"/>
      <c r="R17" s="345"/>
      <c r="S17" s="357"/>
    </row>
    <row r="18" spans="1:19" s="11" customFormat="1" ht="17.25" customHeight="1" x14ac:dyDescent="0.25">
      <c r="A18" s="540" t="s">
        <v>1</v>
      </c>
      <c r="B18" s="535">
        <f>SUM(B10:B17)</f>
        <v>0</v>
      </c>
      <c r="C18" s="533">
        <f>SUM(C10:C16)</f>
        <v>19704000</v>
      </c>
      <c r="D18" s="533">
        <f t="shared" ref="D18:S18" si="0">SUM(D10:D16)</f>
        <v>3280978</v>
      </c>
      <c r="E18" s="533">
        <f t="shared" si="0"/>
        <v>1460000</v>
      </c>
      <c r="F18" s="533">
        <f t="shared" si="0"/>
        <v>112919022</v>
      </c>
      <c r="G18" s="542">
        <f t="shared" si="0"/>
        <v>0</v>
      </c>
      <c r="H18" s="542">
        <f t="shared" si="0"/>
        <v>440000</v>
      </c>
      <c r="I18" s="542">
        <f t="shared" si="0"/>
        <v>243000</v>
      </c>
      <c r="J18" s="542">
        <f>SUM(J10:J17)</f>
        <v>0</v>
      </c>
      <c r="K18" s="535">
        <f>SUM(K10:K16)</f>
        <v>0</v>
      </c>
      <c r="L18" s="533">
        <f>SUM(L10:L16)</f>
        <v>19980000</v>
      </c>
      <c r="M18" s="533">
        <f t="shared" si="0"/>
        <v>3280978</v>
      </c>
      <c r="N18" s="533">
        <f t="shared" si="0"/>
        <v>1460000</v>
      </c>
      <c r="O18" s="533">
        <f t="shared" si="0"/>
        <v>112919022</v>
      </c>
      <c r="P18" s="533">
        <f t="shared" si="0"/>
        <v>0</v>
      </c>
      <c r="Q18" s="533">
        <f t="shared" si="0"/>
        <v>440000</v>
      </c>
      <c r="R18" s="533">
        <f t="shared" si="0"/>
        <v>250000</v>
      </c>
      <c r="S18" s="548">
        <f t="shared" si="0"/>
        <v>0</v>
      </c>
    </row>
    <row r="19" spans="1:19" s="11" customFormat="1" ht="18.75" customHeight="1" thickBot="1" x14ac:dyDescent="0.3">
      <c r="A19" s="541"/>
      <c r="B19" s="536"/>
      <c r="C19" s="534"/>
      <c r="D19" s="534"/>
      <c r="E19" s="534"/>
      <c r="F19" s="534"/>
      <c r="G19" s="543"/>
      <c r="H19" s="543"/>
      <c r="I19" s="543"/>
      <c r="J19" s="543"/>
      <c r="K19" s="536"/>
      <c r="L19" s="534"/>
      <c r="M19" s="534"/>
      <c r="N19" s="534"/>
      <c r="O19" s="534"/>
      <c r="P19" s="534"/>
      <c r="Q19" s="534"/>
      <c r="R19" s="534"/>
      <c r="S19" s="549"/>
    </row>
    <row r="20" spans="1:19" s="11" customFormat="1" ht="30" customHeight="1" thickBot="1" x14ac:dyDescent="0.35">
      <c r="A20" s="537" t="s">
        <v>172</v>
      </c>
      <c r="B20" s="538"/>
      <c r="C20" s="538"/>
      <c r="D20" s="538"/>
      <c r="E20" s="539"/>
      <c r="F20" s="545">
        <f>SUM(B18:J19)</f>
        <v>138047000</v>
      </c>
      <c r="G20" s="546"/>
      <c r="H20" s="546"/>
      <c r="I20" s="546"/>
      <c r="J20" s="547"/>
      <c r="K20" s="545">
        <f>SUM(K18:S19)</f>
        <v>138330000</v>
      </c>
      <c r="L20" s="546"/>
      <c r="M20" s="546"/>
      <c r="N20" s="546"/>
      <c r="O20" s="546"/>
      <c r="P20" s="546"/>
      <c r="Q20" s="546"/>
      <c r="R20" s="546"/>
      <c r="S20" s="547"/>
    </row>
    <row r="21" spans="1:19" s="1" customFormat="1" ht="15" x14ac:dyDescent="0.25"/>
    <row r="22" spans="1:19" ht="15.75" customHeight="1" x14ac:dyDescent="0.3">
      <c r="A22" s="17"/>
      <c r="B22" s="235" t="s">
        <v>198</v>
      </c>
      <c r="C22" s="17"/>
      <c r="D22" s="18"/>
      <c r="E22" s="18"/>
      <c r="F22" s="17"/>
      <c r="G22" s="16"/>
      <c r="H22" s="29"/>
      <c r="I22" s="35"/>
      <c r="J22" s="19"/>
      <c r="K22" s="19"/>
      <c r="L22" s="19"/>
      <c r="N22" s="544" t="s">
        <v>189</v>
      </c>
      <c r="O22" s="544"/>
      <c r="P22" s="544"/>
      <c r="Q22" s="544"/>
      <c r="R22" s="544"/>
    </row>
    <row r="23" spans="1:19" ht="13.8" x14ac:dyDescent="0.3">
      <c r="A23" s="17"/>
      <c r="B23" s="17"/>
      <c r="C23" s="17"/>
      <c r="D23" s="18"/>
      <c r="E23" s="18"/>
      <c r="F23" s="17"/>
      <c r="H23" s="36"/>
      <c r="I23" s="19"/>
      <c r="J23" s="19"/>
      <c r="K23" s="35"/>
      <c r="L23" s="19"/>
    </row>
    <row r="24" spans="1:19" s="4" customFormat="1" ht="13.2" customHeight="1" x14ac:dyDescent="0.3">
      <c r="E24" s="5"/>
      <c r="P24" s="14"/>
    </row>
    <row r="25" spans="1:19" s="4" customFormat="1" ht="15.6" x14ac:dyDescent="0.3">
      <c r="E25" s="5"/>
    </row>
    <row r="26" spans="1:19" s="1" customFormat="1" ht="25.5" customHeight="1" x14ac:dyDescent="0.25">
      <c r="M26" s="8"/>
      <c r="N26" s="8"/>
      <c r="O26" s="8"/>
      <c r="P26" s="12"/>
      <c r="Q26" s="8"/>
      <c r="R26" s="8"/>
      <c r="S26" s="8"/>
    </row>
    <row r="27" spans="1:19" s="1" customFormat="1" ht="15" x14ac:dyDescent="0.25">
      <c r="A27" s="15"/>
      <c r="B27" s="15"/>
      <c r="C27" s="15"/>
      <c r="I27" s="15"/>
      <c r="J27" s="15"/>
      <c r="K27" s="15"/>
      <c r="L27" s="15"/>
      <c r="M27" s="6"/>
      <c r="N27" s="13"/>
      <c r="O27" s="13"/>
      <c r="P27" s="13"/>
      <c r="Q27" s="15"/>
      <c r="R27" s="15"/>
    </row>
    <row r="28" spans="1:19" s="1" customFormat="1" ht="15" x14ac:dyDescent="0.25">
      <c r="G28" s="13"/>
      <c r="H28" s="13"/>
      <c r="I28" s="13"/>
      <c r="J28" s="13"/>
      <c r="K28" s="13"/>
      <c r="L28" s="13"/>
      <c r="M28" s="13"/>
      <c r="N28" s="13"/>
      <c r="O28" s="13"/>
    </row>
    <row r="29" spans="1:19" s="1" customFormat="1" ht="15" x14ac:dyDescent="0.25"/>
    <row r="30" spans="1:19" s="1" customFormat="1" ht="15" x14ac:dyDescent="0.25"/>
    <row r="31" spans="1:19" s="1" customFormat="1" ht="15" x14ac:dyDescent="0.25"/>
    <row r="32" spans="1:19" s="1" customFormat="1" ht="15" x14ac:dyDescent="0.25"/>
    <row r="33" s="1" customFormat="1" ht="15" x14ac:dyDescent="0.25"/>
    <row r="34" s="1" customFormat="1" ht="15" x14ac:dyDescent="0.25"/>
    <row r="35" s="1" customFormat="1" ht="15" x14ac:dyDescent="0.25"/>
    <row r="36" s="1" customFormat="1" ht="15" x14ac:dyDescent="0.25"/>
    <row r="37" s="1" customFormat="1" ht="15" x14ac:dyDescent="0.25"/>
    <row r="38" s="1" customFormat="1" ht="15" x14ac:dyDescent="0.25"/>
    <row r="39" s="1" customFormat="1" ht="15" x14ac:dyDescent="0.25"/>
    <row r="40" s="1" customFormat="1" ht="15" x14ac:dyDescent="0.25"/>
    <row r="41" s="1" customFormat="1" ht="15" x14ac:dyDescent="0.25"/>
    <row r="42" s="1" customFormat="1" ht="15" x14ac:dyDescent="0.25"/>
    <row r="43" s="1" customFormat="1" ht="15" x14ac:dyDescent="0.25"/>
    <row r="44" s="1" customFormat="1" ht="15" x14ac:dyDescent="0.25"/>
    <row r="45" s="1" customFormat="1" ht="15" x14ac:dyDescent="0.25"/>
    <row r="46" s="1" customFormat="1" ht="15" x14ac:dyDescent="0.25"/>
    <row r="47" s="1" customFormat="1" ht="15" x14ac:dyDescent="0.25"/>
    <row r="4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</sheetData>
  <mergeCells count="43">
    <mergeCell ref="N22:R22"/>
    <mergeCell ref="D2:N2"/>
    <mergeCell ref="Q18:Q19"/>
    <mergeCell ref="J18:J19"/>
    <mergeCell ref="H8:H9"/>
    <mergeCell ref="F20:J20"/>
    <mergeCell ref="F18:F19"/>
    <mergeCell ref="G18:G19"/>
    <mergeCell ref="K20:S20"/>
    <mergeCell ref="S18:S19"/>
    <mergeCell ref="O8:O9"/>
    <mergeCell ref="F8:F9"/>
    <mergeCell ref="S8:S9"/>
    <mergeCell ref="H18:H19"/>
    <mergeCell ref="K8:M8"/>
    <mergeCell ref="P18:P19"/>
    <mergeCell ref="O18:O19"/>
    <mergeCell ref="R18:R19"/>
    <mergeCell ref="M18:M19"/>
    <mergeCell ref="N8:N9"/>
    <mergeCell ref="P8:P9"/>
    <mergeCell ref="L18:L19"/>
    <mergeCell ref="K18:K19"/>
    <mergeCell ref="N18:N19"/>
    <mergeCell ref="A20:E20"/>
    <mergeCell ref="B18:B19"/>
    <mergeCell ref="D18:D19"/>
    <mergeCell ref="E18:E19"/>
    <mergeCell ref="C18:C19"/>
    <mergeCell ref="A18:A19"/>
    <mergeCell ref="I18:I19"/>
    <mergeCell ref="A3:N3"/>
    <mergeCell ref="E8:E9"/>
    <mergeCell ref="G8:G9"/>
    <mergeCell ref="J8:J9"/>
    <mergeCell ref="A4:J4"/>
    <mergeCell ref="B7:J7"/>
    <mergeCell ref="B8:D8"/>
    <mergeCell ref="I8:I9"/>
    <mergeCell ref="K7:S7"/>
    <mergeCell ref="A7:A8"/>
    <mergeCell ref="Q8:Q9"/>
    <mergeCell ref="R8:R9"/>
  </mergeCells>
  <phoneticPr fontId="0" type="noConversion"/>
  <pageMargins left="0.15748031496062992" right="0.15748031496062992" top="0.35433070866141736" bottom="0.6692913385826772" header="0.6692913385826772" footer="0.27559055118110237"/>
  <pageSetup paperSize="9" scale="64" orientation="landscape" r:id="rId1"/>
  <headerFooter alignWithMargins="0"/>
  <rowBreaks count="1" manualBreakCount="1">
    <brk id="2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A46" zoomScaleSheetLayoutView="80" workbookViewId="0">
      <selection activeCell="I10" sqref="I10"/>
    </sheetView>
  </sheetViews>
  <sheetFormatPr defaultColWidth="9.109375" defaultRowHeight="15.6" x14ac:dyDescent="0.3"/>
  <cols>
    <col min="1" max="1" width="10.109375" style="4" customWidth="1"/>
    <col min="2" max="2" width="37.5546875" style="4" customWidth="1"/>
    <col min="3" max="3" width="16.88671875" style="5" customWidth="1"/>
    <col min="4" max="4" width="15.44140625" style="5" customWidth="1"/>
    <col min="5" max="5" width="15.5546875" style="5" customWidth="1"/>
    <col min="6" max="6" width="17" style="4" customWidth="1"/>
    <col min="7" max="7" width="13.88671875" style="4" customWidth="1"/>
    <col min="8" max="8" width="17.33203125" style="4" customWidth="1"/>
    <col min="9" max="9" width="15.109375" style="4" customWidth="1"/>
    <col min="10" max="10" width="11.6640625" style="4" customWidth="1"/>
    <col min="11" max="11" width="16.6640625" style="4" customWidth="1"/>
    <col min="12" max="13" width="15.109375" style="4" customWidth="1"/>
    <col min="14" max="14" width="16" style="4" customWidth="1"/>
    <col min="15" max="15" width="17.109375" style="4" customWidth="1"/>
    <col min="16" max="16" width="16.6640625" style="4" hidden="1" customWidth="1"/>
    <col min="17" max="17" width="16.44140625" style="4" hidden="1" customWidth="1"/>
    <col min="18" max="16384" width="9.109375" style="4"/>
  </cols>
  <sheetData>
    <row r="1" spans="1:17" ht="18.75" customHeigh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90"/>
      <c r="M1" s="85"/>
      <c r="N1" s="53"/>
      <c r="O1" s="53"/>
      <c r="P1" s="44"/>
      <c r="Q1" s="44"/>
    </row>
    <row r="2" spans="1:17" ht="18.75" customHeight="1" x14ac:dyDescent="0.4">
      <c r="A2" s="565" t="s">
        <v>229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44"/>
      <c r="Q2" s="44"/>
    </row>
    <row r="3" spans="1:17" s="46" customFormat="1" ht="32.25" customHeight="1" x14ac:dyDescent="0.35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45" t="s">
        <v>65</v>
      </c>
      <c r="Q3" s="45" t="s">
        <v>66</v>
      </c>
    </row>
    <row r="4" spans="1:17" s="46" customFormat="1" ht="36.75" customHeight="1" x14ac:dyDescent="0.3">
      <c r="A4" s="566" t="s">
        <v>73</v>
      </c>
      <c r="B4" s="566"/>
      <c r="C4" s="358" t="s">
        <v>105</v>
      </c>
      <c r="D4" s="358"/>
      <c r="E4" s="358"/>
      <c r="F4" s="359"/>
      <c r="G4" s="4"/>
      <c r="H4" s="4"/>
      <c r="I4" s="4"/>
      <c r="J4" s="4"/>
      <c r="K4" s="4"/>
      <c r="L4" s="4"/>
      <c r="M4" s="4"/>
      <c r="N4" s="4"/>
      <c r="O4" s="4"/>
      <c r="P4" s="47"/>
      <c r="Q4" s="47"/>
    </row>
    <row r="5" spans="1:17" s="46" customFormat="1" ht="14.4" customHeight="1" x14ac:dyDescent="0.3">
      <c r="A5" s="567" t="s">
        <v>74</v>
      </c>
      <c r="B5" s="567"/>
      <c r="C5" s="360"/>
      <c r="D5" s="360"/>
      <c r="E5" s="360"/>
      <c r="F5" s="361"/>
      <c r="G5" s="4"/>
      <c r="H5" s="4"/>
      <c r="I5" s="4"/>
      <c r="J5" s="4"/>
      <c r="K5" s="4"/>
      <c r="L5" s="4"/>
      <c r="M5" s="4"/>
      <c r="N5" s="4"/>
      <c r="O5" s="4"/>
      <c r="P5" s="47"/>
      <c r="Q5" s="47"/>
    </row>
    <row r="6" spans="1:17" ht="14.4" customHeight="1" x14ac:dyDescent="0.3">
      <c r="A6" s="362"/>
      <c r="B6" s="362"/>
      <c r="C6" s="363"/>
      <c r="D6" s="364"/>
      <c r="E6" s="364"/>
      <c r="F6" s="361"/>
      <c r="P6" s="48">
        <f>SUM(P7:P8)</f>
        <v>0</v>
      </c>
      <c r="Q6" s="48">
        <f>SUM(Q7:Q8)</f>
        <v>0</v>
      </c>
    </row>
    <row r="7" spans="1:17" ht="42.75" customHeight="1" x14ac:dyDescent="0.3">
      <c r="A7" s="365"/>
      <c r="B7" s="568" t="s">
        <v>14</v>
      </c>
      <c r="C7" s="569"/>
      <c r="D7" s="431" t="s">
        <v>203</v>
      </c>
      <c r="E7" s="375" t="s">
        <v>167</v>
      </c>
      <c r="F7" s="374" t="s">
        <v>174</v>
      </c>
      <c r="I7" s="54"/>
      <c r="J7" s="54"/>
      <c r="P7" s="4">
        <v>0</v>
      </c>
      <c r="Q7" s="4">
        <v>0</v>
      </c>
    </row>
    <row r="8" spans="1:17" ht="14.4" customHeight="1" x14ac:dyDescent="0.3">
      <c r="A8" s="366"/>
      <c r="B8" s="557" t="s">
        <v>85</v>
      </c>
      <c r="C8" s="558"/>
      <c r="D8" s="376">
        <f>SUM(D9:D11)</f>
        <v>20096978</v>
      </c>
      <c r="E8" s="376">
        <f t="shared" ref="E8:F8" si="0">SUM(E9:E11)</f>
        <v>22984978</v>
      </c>
      <c r="F8" s="376">
        <f t="shared" si="0"/>
        <v>23260978</v>
      </c>
      <c r="G8" s="55"/>
      <c r="H8" s="55"/>
      <c r="I8" s="55"/>
      <c r="J8" s="55"/>
      <c r="P8" s="4">
        <v>0</v>
      </c>
      <c r="Q8" s="4">
        <v>0</v>
      </c>
    </row>
    <row r="9" spans="1:17" ht="14.4" customHeight="1" x14ac:dyDescent="0.3">
      <c r="A9" s="366"/>
      <c r="B9" s="559" t="s">
        <v>147</v>
      </c>
      <c r="C9" s="560"/>
      <c r="D9" s="377">
        <v>1600000</v>
      </c>
      <c r="E9" s="377">
        <v>4343000</v>
      </c>
      <c r="F9" s="377">
        <v>4619000</v>
      </c>
      <c r="G9" s="55"/>
      <c r="H9" s="55"/>
      <c r="I9" s="55"/>
      <c r="J9" s="55"/>
      <c r="P9" s="4">
        <v>0</v>
      </c>
      <c r="Q9" s="4">
        <v>0</v>
      </c>
    </row>
    <row r="10" spans="1:17" ht="14.4" customHeight="1" x14ac:dyDescent="0.3">
      <c r="A10" s="366"/>
      <c r="B10" s="367" t="s">
        <v>145</v>
      </c>
      <c r="C10" s="368"/>
      <c r="D10" s="377">
        <v>15361000</v>
      </c>
      <c r="E10" s="377">
        <v>15361000</v>
      </c>
      <c r="F10" s="377">
        <v>15361000</v>
      </c>
      <c r="G10" s="55"/>
      <c r="H10" s="55"/>
      <c r="I10" s="55"/>
      <c r="J10" s="55"/>
    </row>
    <row r="11" spans="1:17" ht="14.4" customHeight="1" x14ac:dyDescent="0.3">
      <c r="A11" s="366"/>
      <c r="B11" s="367" t="s">
        <v>75</v>
      </c>
      <c r="C11" s="368"/>
      <c r="D11" s="377">
        <v>3135978</v>
      </c>
      <c r="E11" s="377">
        <v>3280978</v>
      </c>
      <c r="F11" s="377">
        <v>3280978</v>
      </c>
      <c r="G11" s="55"/>
      <c r="H11" s="55"/>
      <c r="I11" s="55"/>
      <c r="J11" s="55"/>
      <c r="P11" s="4">
        <v>0</v>
      </c>
      <c r="Q11" s="4">
        <v>0</v>
      </c>
    </row>
    <row r="12" spans="1:17" ht="35.25" customHeight="1" x14ac:dyDescent="0.3">
      <c r="A12" s="369"/>
      <c r="B12" s="561" t="s">
        <v>76</v>
      </c>
      <c r="C12" s="562"/>
      <c r="D12" s="378">
        <v>1847100</v>
      </c>
      <c r="E12" s="378">
        <v>1460000</v>
      </c>
      <c r="F12" s="378">
        <v>1460000</v>
      </c>
      <c r="G12" s="55"/>
      <c r="H12" s="55"/>
      <c r="I12" s="56"/>
      <c r="J12" s="56"/>
      <c r="P12" s="4">
        <v>0</v>
      </c>
      <c r="Q12" s="4">
        <v>0</v>
      </c>
    </row>
    <row r="13" spans="1:17" ht="17.25" customHeight="1" x14ac:dyDescent="0.3">
      <c r="A13" s="369"/>
      <c r="B13" s="563" t="s">
        <v>84</v>
      </c>
      <c r="C13" s="564"/>
      <c r="D13" s="378">
        <v>111949922</v>
      </c>
      <c r="E13" s="378">
        <v>112919022</v>
      </c>
      <c r="F13" s="378">
        <v>112919022</v>
      </c>
      <c r="G13" s="55"/>
      <c r="H13" s="55"/>
      <c r="I13" s="56"/>
      <c r="J13" s="56"/>
      <c r="P13" s="4">
        <v>0</v>
      </c>
      <c r="Q13" s="4">
        <v>0</v>
      </c>
    </row>
    <row r="14" spans="1:17" ht="18" customHeight="1" x14ac:dyDescent="0.3">
      <c r="A14" s="369"/>
      <c r="B14" s="553" t="s">
        <v>206</v>
      </c>
      <c r="C14" s="554"/>
      <c r="D14" s="378">
        <v>2990000</v>
      </c>
      <c r="E14" s="378"/>
      <c r="F14" s="378"/>
      <c r="G14" s="55"/>
      <c r="H14" s="55"/>
      <c r="I14" s="56"/>
      <c r="J14" s="56"/>
    </row>
    <row r="15" spans="1:17" x14ac:dyDescent="0.3">
      <c r="A15" s="369"/>
      <c r="B15" s="553" t="s">
        <v>43</v>
      </c>
      <c r="C15" s="554"/>
      <c r="D15" s="378">
        <v>900000</v>
      </c>
      <c r="E15" s="378">
        <v>440000</v>
      </c>
      <c r="F15" s="378">
        <v>440000</v>
      </c>
      <c r="G15" s="55"/>
      <c r="H15" s="55"/>
      <c r="I15" s="56"/>
      <c r="J15" s="56"/>
    </row>
    <row r="16" spans="1:17" ht="35.25" customHeight="1" x14ac:dyDescent="0.3">
      <c r="A16" s="370"/>
      <c r="B16" s="555" t="s">
        <v>77</v>
      </c>
      <c r="C16" s="556"/>
      <c r="D16" s="379">
        <v>26000</v>
      </c>
      <c r="E16" s="379">
        <v>243000</v>
      </c>
      <c r="F16" s="379">
        <v>250000</v>
      </c>
      <c r="G16" s="55"/>
      <c r="H16" s="55"/>
      <c r="I16" s="57"/>
      <c r="J16" s="57"/>
    </row>
    <row r="17" spans="1:17" x14ac:dyDescent="0.3">
      <c r="A17" s="370"/>
      <c r="B17" s="580" t="s">
        <v>44</v>
      </c>
      <c r="C17" s="581"/>
      <c r="D17" s="380"/>
      <c r="E17" s="380"/>
      <c r="F17" s="380"/>
      <c r="G17" s="55"/>
      <c r="H17" s="55"/>
      <c r="I17" s="57"/>
      <c r="J17" s="57"/>
    </row>
    <row r="18" spans="1:17" x14ac:dyDescent="0.3">
      <c r="A18" s="370"/>
      <c r="B18" s="371" t="s">
        <v>115</v>
      </c>
      <c r="C18" s="372"/>
      <c r="D18" s="350">
        <v>0</v>
      </c>
      <c r="E18" s="350"/>
      <c r="F18" s="350"/>
      <c r="G18" s="55"/>
      <c r="H18" s="55"/>
      <c r="I18" s="57"/>
      <c r="J18" s="57"/>
    </row>
    <row r="19" spans="1:17" x14ac:dyDescent="0.3">
      <c r="A19" s="373"/>
      <c r="B19" s="582" t="s">
        <v>78</v>
      </c>
      <c r="C19" s="583"/>
      <c r="D19" s="351">
        <f>SUM(D8+D12+D13+D14+D15+D16+D17+D18)</f>
        <v>137810000</v>
      </c>
      <c r="E19" s="351">
        <f t="shared" ref="E19:F19" si="1">SUM(E8+E12+E13+E14+E15+E16+E17)</f>
        <v>138047000</v>
      </c>
      <c r="F19" s="351">
        <f t="shared" si="1"/>
        <v>138330000</v>
      </c>
      <c r="I19" s="55"/>
      <c r="J19" s="55"/>
    </row>
    <row r="20" spans="1:17" x14ac:dyDescent="0.3">
      <c r="A20" s="592"/>
      <c r="B20" s="593"/>
      <c r="C20" s="594"/>
      <c r="D20" s="58"/>
      <c r="E20" s="99"/>
      <c r="F20" s="59"/>
      <c r="G20" s="60"/>
    </row>
    <row r="21" spans="1:17" x14ac:dyDescent="0.3">
      <c r="A21" s="596" t="s">
        <v>79</v>
      </c>
      <c r="B21" s="596"/>
      <c r="C21" s="596"/>
      <c r="D21" s="381"/>
      <c r="E21" s="381"/>
      <c r="F21" s="382"/>
      <c r="G21" s="383"/>
      <c r="H21" s="384"/>
      <c r="I21" s="384"/>
      <c r="J21" s="384"/>
      <c r="K21" s="384"/>
      <c r="L21" s="384"/>
      <c r="M21" s="384"/>
      <c r="N21" s="385"/>
      <c r="O21" s="385"/>
    </row>
    <row r="22" spans="1:17" x14ac:dyDescent="0.3">
      <c r="A22" s="595" t="s">
        <v>62</v>
      </c>
      <c r="B22" s="595"/>
      <c r="C22" s="595"/>
      <c r="D22" s="591" t="s">
        <v>80</v>
      </c>
      <c r="E22" s="591"/>
      <c r="F22" s="591"/>
      <c r="G22" s="591"/>
      <c r="H22" s="591"/>
      <c r="I22" s="591"/>
      <c r="J22" s="591"/>
      <c r="K22" s="591"/>
      <c r="L22" s="591"/>
      <c r="M22" s="591"/>
      <c r="N22" s="591"/>
      <c r="O22" s="591"/>
    </row>
    <row r="23" spans="1:17" ht="43.2" x14ac:dyDescent="0.3">
      <c r="A23" s="578" t="s">
        <v>63</v>
      </c>
      <c r="B23" s="574" t="s">
        <v>64</v>
      </c>
      <c r="C23" s="576" t="s">
        <v>203</v>
      </c>
      <c r="D23" s="586" t="s">
        <v>41</v>
      </c>
      <c r="E23" s="587"/>
      <c r="F23" s="588"/>
      <c r="G23" s="589" t="s">
        <v>45</v>
      </c>
      <c r="H23" s="589" t="s">
        <v>86</v>
      </c>
      <c r="I23" s="589" t="s">
        <v>42</v>
      </c>
      <c r="J23" s="589" t="s">
        <v>43</v>
      </c>
      <c r="K23" s="589" t="s">
        <v>87</v>
      </c>
      <c r="L23" s="589" t="s">
        <v>44</v>
      </c>
      <c r="M23" s="318" t="s">
        <v>116</v>
      </c>
      <c r="N23" s="584" t="s">
        <v>168</v>
      </c>
      <c r="O23" s="584" t="s">
        <v>175</v>
      </c>
    </row>
    <row r="24" spans="1:17" ht="43.5" customHeight="1" x14ac:dyDescent="0.3">
      <c r="A24" s="579"/>
      <c r="B24" s="575"/>
      <c r="C24" s="577"/>
      <c r="D24" s="404" t="s">
        <v>125</v>
      </c>
      <c r="E24" s="404" t="s">
        <v>48</v>
      </c>
      <c r="F24" s="404" t="s">
        <v>49</v>
      </c>
      <c r="G24" s="590"/>
      <c r="H24" s="590"/>
      <c r="I24" s="590"/>
      <c r="J24" s="590"/>
      <c r="K24" s="590"/>
      <c r="L24" s="590"/>
      <c r="M24" s="405"/>
      <c r="N24" s="585"/>
      <c r="O24" s="585"/>
    </row>
    <row r="25" spans="1:17" ht="18" x14ac:dyDescent="0.35">
      <c r="A25" s="386">
        <v>3</v>
      </c>
      <c r="B25" s="387" t="s">
        <v>67</v>
      </c>
      <c r="C25" s="406">
        <f>C26+C30+C36+C39+C42+C44</f>
        <v>119452000</v>
      </c>
      <c r="D25" s="406">
        <f t="shared" ref="D25:M25" si="2">D26+D30+D36+D42</f>
        <v>300000</v>
      </c>
      <c r="E25" s="406">
        <f>E26+E30+E36+E39+E42</f>
        <v>1100000</v>
      </c>
      <c r="F25" s="406">
        <f t="shared" si="2"/>
        <v>400000</v>
      </c>
      <c r="G25" s="406">
        <f t="shared" si="2"/>
        <v>1847100</v>
      </c>
      <c r="H25" s="406">
        <f>H26+H30+H36+H42+H44</f>
        <v>111888900</v>
      </c>
      <c r="I25" s="406">
        <f t="shared" si="2"/>
        <v>2990000</v>
      </c>
      <c r="J25" s="406">
        <f t="shared" si="2"/>
        <v>900000</v>
      </c>
      <c r="K25" s="406">
        <f t="shared" si="2"/>
        <v>26000</v>
      </c>
      <c r="L25" s="406">
        <f t="shared" si="2"/>
        <v>0</v>
      </c>
      <c r="M25" s="406">
        <f t="shared" si="2"/>
        <v>0</v>
      </c>
      <c r="N25" s="406">
        <f>N26+N30+N36+N39+N42+N44</f>
        <v>119494000</v>
      </c>
      <c r="O25" s="406">
        <f>O26+O30+O36+O39+O42+O44</f>
        <v>119774000</v>
      </c>
    </row>
    <row r="26" spans="1:17" ht="18" x14ac:dyDescent="0.35">
      <c r="A26" s="388">
        <v>31</v>
      </c>
      <c r="B26" s="389" t="s">
        <v>3</v>
      </c>
      <c r="C26" s="407">
        <f t="shared" ref="C26:M26" si="3">C27+C28+C29</f>
        <v>82950000</v>
      </c>
      <c r="D26" s="407">
        <f t="shared" si="3"/>
        <v>0</v>
      </c>
      <c r="E26" s="407">
        <f t="shared" si="3"/>
        <v>500000</v>
      </c>
      <c r="F26" s="407">
        <f t="shared" si="3"/>
        <v>0</v>
      </c>
      <c r="G26" s="407">
        <f t="shared" si="3"/>
        <v>0</v>
      </c>
      <c r="H26" s="407">
        <f t="shared" si="3"/>
        <v>79460000</v>
      </c>
      <c r="I26" s="407">
        <f t="shared" si="3"/>
        <v>2990000</v>
      </c>
      <c r="J26" s="407">
        <f t="shared" si="3"/>
        <v>0</v>
      </c>
      <c r="K26" s="407">
        <f t="shared" si="3"/>
        <v>0</v>
      </c>
      <c r="L26" s="407">
        <f t="shared" si="3"/>
        <v>0</v>
      </c>
      <c r="M26" s="407">
        <f t="shared" si="3"/>
        <v>0</v>
      </c>
      <c r="N26" s="407">
        <v>82800000</v>
      </c>
      <c r="O26" s="408">
        <v>83200000</v>
      </c>
    </row>
    <row r="27" spans="1:17" ht="18" x14ac:dyDescent="0.35">
      <c r="A27" s="390">
        <v>311</v>
      </c>
      <c r="B27" s="391" t="s">
        <v>68</v>
      </c>
      <c r="C27" s="409">
        <v>70783000</v>
      </c>
      <c r="D27" s="409"/>
      <c r="E27" s="409">
        <v>500000</v>
      </c>
      <c r="F27" s="409"/>
      <c r="G27" s="409"/>
      <c r="H27" s="409">
        <v>67700000</v>
      </c>
      <c r="I27" s="409">
        <v>2583000</v>
      </c>
      <c r="J27" s="409"/>
      <c r="K27" s="409"/>
      <c r="L27" s="409"/>
      <c r="M27" s="409"/>
      <c r="N27" s="409"/>
      <c r="O27" s="410"/>
    </row>
    <row r="28" spans="1:17" s="51" customFormat="1" ht="18" x14ac:dyDescent="0.35">
      <c r="A28" s="392">
        <v>312</v>
      </c>
      <c r="B28" s="391" t="s">
        <v>69</v>
      </c>
      <c r="C28" s="409">
        <v>2187000</v>
      </c>
      <c r="D28" s="409"/>
      <c r="E28" s="411"/>
      <c r="F28" s="411"/>
      <c r="G28" s="411"/>
      <c r="H28" s="411">
        <v>2187000</v>
      </c>
      <c r="I28" s="411"/>
      <c r="J28" s="411"/>
      <c r="K28" s="411"/>
      <c r="L28" s="411"/>
      <c r="M28" s="411"/>
      <c r="N28" s="409"/>
      <c r="O28" s="410"/>
      <c r="P28" s="50">
        <f>P5+P21</f>
        <v>0</v>
      </c>
      <c r="Q28" s="49">
        <f>Q5+Q21</f>
        <v>0</v>
      </c>
    </row>
    <row r="29" spans="1:17" s="51" customFormat="1" ht="18" x14ac:dyDescent="0.35">
      <c r="A29" s="392">
        <v>313</v>
      </c>
      <c r="B29" s="391" t="s">
        <v>4</v>
      </c>
      <c r="C29" s="409">
        <v>9980000</v>
      </c>
      <c r="D29" s="409"/>
      <c r="E29" s="412"/>
      <c r="F29" s="412"/>
      <c r="G29" s="412"/>
      <c r="H29" s="412">
        <v>9573000</v>
      </c>
      <c r="I29" s="412">
        <v>407000</v>
      </c>
      <c r="J29" s="412"/>
      <c r="K29" s="412"/>
      <c r="L29" s="412"/>
      <c r="M29" s="412"/>
      <c r="N29" s="409"/>
      <c r="O29" s="410"/>
      <c r="P29" s="52"/>
      <c r="Q29" s="52"/>
    </row>
    <row r="30" spans="1:17" ht="20.25" customHeight="1" x14ac:dyDescent="0.35">
      <c r="A30" s="393">
        <v>32</v>
      </c>
      <c r="B30" s="394" t="s">
        <v>5</v>
      </c>
      <c r="C30" s="407">
        <f>SUM(C31:C35)</f>
        <v>35612000</v>
      </c>
      <c r="D30" s="407">
        <f>D31+D32+D33+D35</f>
        <v>300000</v>
      </c>
      <c r="E30" s="407">
        <f>E31+E32+E33+E34+E35</f>
        <v>600000</v>
      </c>
      <c r="F30" s="407">
        <f>F31+F32+F33+F35</f>
        <v>400000</v>
      </c>
      <c r="G30" s="407">
        <f>G31+G32+G33+G35</f>
        <v>1847100</v>
      </c>
      <c r="H30" s="407">
        <f>H31+H32+H33+H34+H35</f>
        <v>31538900</v>
      </c>
      <c r="I30" s="407">
        <f t="shared" ref="I30:M30" si="4">I31+I32+I33+I34+I35</f>
        <v>0</v>
      </c>
      <c r="J30" s="407">
        <f t="shared" si="4"/>
        <v>900000</v>
      </c>
      <c r="K30" s="407">
        <f t="shared" si="4"/>
        <v>26000</v>
      </c>
      <c r="L30" s="407">
        <f t="shared" si="4"/>
        <v>0</v>
      </c>
      <c r="M30" s="407">
        <f t="shared" si="4"/>
        <v>0</v>
      </c>
      <c r="N30" s="407">
        <v>35775000</v>
      </c>
      <c r="O30" s="408">
        <v>35804000</v>
      </c>
      <c r="P30" s="44"/>
      <c r="Q30" s="44"/>
    </row>
    <row r="31" spans="1:17" s="46" customFormat="1" ht="36.75" customHeight="1" x14ac:dyDescent="0.35">
      <c r="A31" s="392">
        <v>321</v>
      </c>
      <c r="B31" s="391" t="s">
        <v>6</v>
      </c>
      <c r="C31" s="409">
        <v>2035000</v>
      </c>
      <c r="D31" s="409"/>
      <c r="E31" s="411"/>
      <c r="F31" s="411"/>
      <c r="G31" s="411"/>
      <c r="H31" s="409">
        <v>2035000</v>
      </c>
      <c r="I31" s="411"/>
      <c r="J31" s="411"/>
      <c r="K31" s="411"/>
      <c r="L31" s="411"/>
      <c r="M31" s="411"/>
      <c r="N31" s="409"/>
      <c r="O31" s="410"/>
      <c r="P31" s="47"/>
      <c r="Q31" s="47"/>
    </row>
    <row r="32" spans="1:17" s="46" customFormat="1" ht="14.4" customHeight="1" x14ac:dyDescent="0.35">
      <c r="A32" s="392">
        <v>322</v>
      </c>
      <c r="B32" s="391" t="s">
        <v>7</v>
      </c>
      <c r="C32" s="409">
        <v>25030000</v>
      </c>
      <c r="D32" s="409"/>
      <c r="E32" s="411">
        <v>600000</v>
      </c>
      <c r="F32" s="411"/>
      <c r="G32" s="411">
        <v>1847100</v>
      </c>
      <c r="H32" s="411">
        <v>21682900</v>
      </c>
      <c r="I32" s="411"/>
      <c r="J32" s="411">
        <v>900000</v>
      </c>
      <c r="K32" s="411"/>
      <c r="L32" s="411"/>
      <c r="M32" s="411"/>
      <c r="N32" s="409"/>
      <c r="O32" s="410"/>
      <c r="P32" s="47"/>
      <c r="Q32" s="47"/>
    </row>
    <row r="33" spans="1:17" ht="15" customHeight="1" x14ac:dyDescent="0.35">
      <c r="A33" s="392">
        <v>323</v>
      </c>
      <c r="B33" s="391" t="s">
        <v>8</v>
      </c>
      <c r="C33" s="409">
        <v>7403000</v>
      </c>
      <c r="D33" s="409">
        <v>300000</v>
      </c>
      <c r="E33" s="411">
        <v>0</v>
      </c>
      <c r="F33" s="411">
        <v>400000</v>
      </c>
      <c r="G33" s="411"/>
      <c r="H33" s="411">
        <v>6677000</v>
      </c>
      <c r="I33" s="411"/>
      <c r="J33" s="411"/>
      <c r="K33" s="411">
        <v>26000</v>
      </c>
      <c r="L33" s="411"/>
      <c r="M33" s="411"/>
      <c r="N33" s="409"/>
      <c r="O33" s="410"/>
      <c r="P33" s="48">
        <f>SUM(P35:P36)</f>
        <v>0</v>
      </c>
      <c r="Q33" s="48">
        <f>SUM(Q35:Q36)</f>
        <v>0</v>
      </c>
    </row>
    <row r="34" spans="1:17" ht="14.4" customHeight="1" x14ac:dyDescent="0.35">
      <c r="A34" s="392">
        <v>324</v>
      </c>
      <c r="B34" s="395" t="s">
        <v>103</v>
      </c>
      <c r="C34" s="409">
        <v>44000</v>
      </c>
      <c r="D34" s="409"/>
      <c r="E34" s="411"/>
      <c r="F34" s="411"/>
      <c r="G34" s="411"/>
      <c r="H34" s="411">
        <v>44000</v>
      </c>
      <c r="I34" s="411"/>
      <c r="J34" s="411"/>
      <c r="K34" s="411"/>
      <c r="L34" s="411"/>
      <c r="M34" s="411"/>
      <c r="N34" s="409"/>
      <c r="O34" s="410"/>
      <c r="P34" s="48"/>
      <c r="Q34" s="48"/>
    </row>
    <row r="35" spans="1:17" ht="14.4" customHeight="1" x14ac:dyDescent="0.35">
      <c r="A35" s="392">
        <v>329</v>
      </c>
      <c r="B35" s="391" t="s">
        <v>9</v>
      </c>
      <c r="C35" s="409">
        <v>1100000</v>
      </c>
      <c r="D35" s="409"/>
      <c r="E35" s="409"/>
      <c r="F35" s="409"/>
      <c r="G35" s="409"/>
      <c r="H35" s="409">
        <v>1100000</v>
      </c>
      <c r="I35" s="409"/>
      <c r="J35" s="409"/>
      <c r="K35" s="409"/>
      <c r="L35" s="409"/>
      <c r="M35" s="409"/>
      <c r="N35" s="409"/>
      <c r="O35" s="410"/>
      <c r="P35" s="4">
        <v>0</v>
      </c>
      <c r="Q35" s="4">
        <v>0</v>
      </c>
    </row>
    <row r="36" spans="1:17" ht="14.4" customHeight="1" x14ac:dyDescent="0.35">
      <c r="A36" s="393">
        <v>34</v>
      </c>
      <c r="B36" s="394" t="s">
        <v>10</v>
      </c>
      <c r="C36" s="413">
        <f>C37+C38</f>
        <v>888000</v>
      </c>
      <c r="D36" s="413">
        <f t="shared" ref="D36:M36" si="5">D38</f>
        <v>0</v>
      </c>
      <c r="E36" s="407">
        <f t="shared" si="5"/>
        <v>0</v>
      </c>
      <c r="F36" s="407">
        <f t="shared" si="5"/>
        <v>0</v>
      </c>
      <c r="G36" s="407">
        <f t="shared" si="5"/>
        <v>0</v>
      </c>
      <c r="H36" s="407">
        <f>H37+H38</f>
        <v>888000</v>
      </c>
      <c r="I36" s="407">
        <f t="shared" si="5"/>
        <v>0</v>
      </c>
      <c r="J36" s="407">
        <f t="shared" si="5"/>
        <v>0</v>
      </c>
      <c r="K36" s="407">
        <f t="shared" si="5"/>
        <v>0</v>
      </c>
      <c r="L36" s="407">
        <f t="shared" si="5"/>
        <v>0</v>
      </c>
      <c r="M36" s="407">
        <f t="shared" si="5"/>
        <v>0</v>
      </c>
      <c r="N36" s="407">
        <v>919000</v>
      </c>
      <c r="O36" s="408">
        <v>770000</v>
      </c>
      <c r="P36" s="4">
        <v>0</v>
      </c>
      <c r="Q36" s="4">
        <v>0</v>
      </c>
    </row>
    <row r="37" spans="1:17" ht="14.4" customHeight="1" x14ac:dyDescent="0.35">
      <c r="A37" s="392">
        <v>342</v>
      </c>
      <c r="B37" s="391" t="s">
        <v>91</v>
      </c>
      <c r="C37" s="424"/>
      <c r="D37" s="413"/>
      <c r="E37" s="407"/>
      <c r="F37" s="407"/>
      <c r="G37" s="407"/>
      <c r="H37" s="414"/>
      <c r="I37" s="407"/>
      <c r="J37" s="407"/>
      <c r="K37" s="407"/>
      <c r="L37" s="407"/>
      <c r="M37" s="407"/>
      <c r="N37" s="407"/>
      <c r="O37" s="408"/>
    </row>
    <row r="38" spans="1:17" ht="14.4" customHeight="1" x14ac:dyDescent="0.35">
      <c r="A38" s="392">
        <v>343</v>
      </c>
      <c r="B38" s="391" t="s">
        <v>11</v>
      </c>
      <c r="C38" s="409">
        <v>888000</v>
      </c>
      <c r="D38" s="409"/>
      <c r="E38" s="409"/>
      <c r="F38" s="409"/>
      <c r="G38" s="409"/>
      <c r="H38" s="409">
        <v>888000</v>
      </c>
      <c r="I38" s="409"/>
      <c r="J38" s="409"/>
      <c r="K38" s="409"/>
      <c r="L38" s="409"/>
      <c r="M38" s="409"/>
      <c r="N38" s="409"/>
      <c r="O38" s="410"/>
      <c r="P38" s="4">
        <v>0</v>
      </c>
      <c r="Q38" s="4">
        <v>0</v>
      </c>
    </row>
    <row r="39" spans="1:17" ht="14.4" customHeight="1" x14ac:dyDescent="0.35">
      <c r="A39" s="393">
        <v>36</v>
      </c>
      <c r="B39" s="394" t="s">
        <v>138</v>
      </c>
      <c r="C39" s="407">
        <f>SUM(C40+C41)</f>
        <v>0</v>
      </c>
      <c r="D39" s="407">
        <f t="shared" ref="D39:E39" si="6">SUM(D40+D41)</f>
        <v>0</v>
      </c>
      <c r="E39" s="407">
        <f t="shared" si="6"/>
        <v>0</v>
      </c>
      <c r="F39" s="407"/>
      <c r="G39" s="407"/>
      <c r="H39" s="407"/>
      <c r="I39" s="414"/>
      <c r="J39" s="414"/>
      <c r="K39" s="414"/>
      <c r="L39" s="414"/>
      <c r="M39" s="414"/>
      <c r="N39" s="414">
        <v>0</v>
      </c>
      <c r="O39" s="415">
        <v>0</v>
      </c>
    </row>
    <row r="40" spans="1:17" ht="14.4" customHeight="1" x14ac:dyDescent="0.35">
      <c r="A40" s="392">
        <v>366</v>
      </c>
      <c r="B40" s="391" t="s">
        <v>139</v>
      </c>
      <c r="C40" s="414">
        <v>0</v>
      </c>
      <c r="D40" s="409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5"/>
    </row>
    <row r="41" spans="1:17" ht="14.4" customHeight="1" x14ac:dyDescent="0.35">
      <c r="A41" s="392">
        <v>368</v>
      </c>
      <c r="B41" s="391" t="s">
        <v>140</v>
      </c>
      <c r="C41" s="414">
        <v>0</v>
      </c>
      <c r="D41" s="409"/>
      <c r="E41" s="414"/>
      <c r="F41" s="414"/>
      <c r="G41" s="414"/>
      <c r="H41" s="414"/>
      <c r="I41" s="414"/>
      <c r="J41" s="414"/>
      <c r="K41" s="414"/>
      <c r="L41" s="414"/>
      <c r="M41" s="414"/>
      <c r="N41" s="414"/>
      <c r="O41" s="415"/>
    </row>
    <row r="42" spans="1:17" ht="14.4" customHeight="1" x14ac:dyDescent="0.35">
      <c r="A42" s="393">
        <v>37</v>
      </c>
      <c r="B42" s="394" t="s">
        <v>70</v>
      </c>
      <c r="C42" s="413">
        <f>C43</f>
        <v>0</v>
      </c>
      <c r="D42" s="416">
        <f>C42-I42</f>
        <v>0</v>
      </c>
      <c r="E42" s="407">
        <f t="shared" ref="E42:M42" si="7">E43</f>
        <v>0</v>
      </c>
      <c r="F42" s="407">
        <f t="shared" si="7"/>
        <v>0</v>
      </c>
      <c r="G42" s="407">
        <f t="shared" si="7"/>
        <v>0</v>
      </c>
      <c r="H42" s="407">
        <f t="shared" si="7"/>
        <v>0</v>
      </c>
      <c r="I42" s="407">
        <f t="shared" si="7"/>
        <v>0</v>
      </c>
      <c r="J42" s="407">
        <f t="shared" si="7"/>
        <v>0</v>
      </c>
      <c r="K42" s="407">
        <f t="shared" si="7"/>
        <v>0</v>
      </c>
      <c r="L42" s="407">
        <f t="shared" si="7"/>
        <v>0</v>
      </c>
      <c r="M42" s="407">
        <f t="shared" si="7"/>
        <v>0</v>
      </c>
      <c r="N42" s="407">
        <v>0</v>
      </c>
      <c r="O42" s="408">
        <v>0</v>
      </c>
      <c r="P42" s="4">
        <v>0</v>
      </c>
      <c r="Q42" s="4">
        <v>0</v>
      </c>
    </row>
    <row r="43" spans="1:17" ht="14.4" customHeight="1" x14ac:dyDescent="0.35">
      <c r="A43" s="392">
        <v>372</v>
      </c>
      <c r="B43" s="391" t="s">
        <v>81</v>
      </c>
      <c r="C43" s="409">
        <v>0</v>
      </c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10"/>
      <c r="P43" s="4">
        <v>0</v>
      </c>
      <c r="Q43" s="4">
        <v>0</v>
      </c>
    </row>
    <row r="44" spans="1:17" ht="14.4" customHeight="1" x14ac:dyDescent="0.35">
      <c r="A44" s="393">
        <v>381</v>
      </c>
      <c r="B44" s="394" t="s">
        <v>119</v>
      </c>
      <c r="C44" s="407">
        <v>2000</v>
      </c>
      <c r="D44" s="414"/>
      <c r="E44" s="414"/>
      <c r="F44" s="414"/>
      <c r="G44" s="414"/>
      <c r="H44" s="407">
        <v>2000</v>
      </c>
      <c r="I44" s="414"/>
      <c r="J44" s="414"/>
      <c r="K44" s="414"/>
      <c r="L44" s="414"/>
      <c r="M44" s="414"/>
      <c r="N44" s="414">
        <v>0</v>
      </c>
      <c r="O44" s="417">
        <v>0</v>
      </c>
    </row>
    <row r="45" spans="1:17" ht="30" customHeight="1" x14ac:dyDescent="0.35">
      <c r="A45" s="393">
        <v>4</v>
      </c>
      <c r="B45" s="394" t="s">
        <v>19</v>
      </c>
      <c r="C45" s="413">
        <f>C46+C47+C48++C49+C50+C51+C53+C54+C55+C56+C57</f>
        <v>2440982</v>
      </c>
      <c r="D45" s="413">
        <f>D46+D47+D48++D49+D50+D51+D53+D54+D55</f>
        <v>200000</v>
      </c>
      <c r="E45" s="413">
        <f t="shared" ref="E45" si="8">E46+E47+E48++E49+E50+E51+E53+E54</f>
        <v>0</v>
      </c>
      <c r="F45" s="413">
        <f>F46+F47+F48+F49+F50+F51+F53+F54+F55+F57</f>
        <v>2179960</v>
      </c>
      <c r="G45" s="413">
        <f>G46+G47+G48+G49+G50+G51+G52+G53+G54+G55+G56+G57</f>
        <v>0</v>
      </c>
      <c r="H45" s="413">
        <f>H46+H47+H49+H48+H50+H51+H53+H54+H55+H56+H57</f>
        <v>61022</v>
      </c>
      <c r="I45" s="413">
        <f>I46+I48+I50+I51+I53+I59</f>
        <v>0</v>
      </c>
      <c r="J45" s="407">
        <f>J48+J50+J51+J53+J59</f>
        <v>0</v>
      </c>
      <c r="K45" s="407">
        <f>K46+K47+K48+K49+K50+K51+K52+K53+K54+K55+K56+K57+K58</f>
        <v>0</v>
      </c>
      <c r="L45" s="407">
        <f>L48+L50+L51+L53+L59</f>
        <v>0</v>
      </c>
      <c r="M45" s="407">
        <f>M48+M50+M51+M53+M59</f>
        <v>0</v>
      </c>
      <c r="N45" s="407">
        <f>SUM(N46:N57)</f>
        <v>3192000</v>
      </c>
      <c r="O45" s="407">
        <f>SUM(O46:O57)</f>
        <v>3195000</v>
      </c>
      <c r="P45" s="4">
        <v>0</v>
      </c>
      <c r="Q45" s="4">
        <v>0</v>
      </c>
    </row>
    <row r="46" spans="1:17" ht="18" customHeight="1" x14ac:dyDescent="0.35">
      <c r="A46" s="392">
        <v>411</v>
      </c>
      <c r="B46" s="391" t="s">
        <v>50</v>
      </c>
      <c r="C46" s="409">
        <v>0</v>
      </c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09"/>
      <c r="O46" s="415"/>
    </row>
    <row r="47" spans="1:17" ht="18" customHeight="1" x14ac:dyDescent="0.35">
      <c r="A47" s="392">
        <v>421</v>
      </c>
      <c r="B47" s="391" t="s">
        <v>108</v>
      </c>
      <c r="C47" s="409">
        <v>0</v>
      </c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09"/>
      <c r="O47" s="415"/>
    </row>
    <row r="48" spans="1:17" ht="23.25" customHeight="1" x14ac:dyDescent="0.35">
      <c r="A48" s="392">
        <v>422</v>
      </c>
      <c r="B48" s="391" t="s">
        <v>12</v>
      </c>
      <c r="C48" s="409">
        <v>2374000</v>
      </c>
      <c r="D48" s="409">
        <v>200000</v>
      </c>
      <c r="E48" s="409"/>
      <c r="F48" s="409">
        <v>2112978</v>
      </c>
      <c r="G48" s="409"/>
      <c r="H48" s="409">
        <v>61022</v>
      </c>
      <c r="I48" s="409"/>
      <c r="J48" s="409"/>
      <c r="K48" s="409"/>
      <c r="L48" s="409"/>
      <c r="M48" s="409"/>
      <c r="N48" s="409"/>
      <c r="O48" s="410"/>
    </row>
    <row r="49" spans="1:15" ht="18" x14ac:dyDescent="0.35">
      <c r="A49" s="392">
        <v>423</v>
      </c>
      <c r="B49" s="391" t="s">
        <v>56</v>
      </c>
      <c r="C49" s="409"/>
      <c r="D49" s="409"/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18"/>
    </row>
    <row r="50" spans="1:15" ht="18" x14ac:dyDescent="0.35">
      <c r="A50" s="392">
        <v>424</v>
      </c>
      <c r="B50" s="391" t="s">
        <v>20</v>
      </c>
      <c r="C50" s="409">
        <v>0</v>
      </c>
      <c r="D50" s="419"/>
      <c r="E50" s="419"/>
      <c r="F50" s="419"/>
      <c r="G50" s="409"/>
      <c r="H50" s="419"/>
      <c r="I50" s="419"/>
      <c r="J50" s="419"/>
      <c r="K50" s="419"/>
      <c r="L50" s="419"/>
      <c r="M50" s="419"/>
      <c r="N50" s="409"/>
      <c r="O50" s="409"/>
    </row>
    <row r="51" spans="1:15" ht="18" x14ac:dyDescent="0.35">
      <c r="A51" s="392">
        <v>426</v>
      </c>
      <c r="B51" s="391" t="s">
        <v>71</v>
      </c>
      <c r="C51" s="409">
        <v>0</v>
      </c>
      <c r="D51" s="409"/>
      <c r="E51" s="409"/>
      <c r="F51" s="409">
        <v>0</v>
      </c>
      <c r="G51" s="409"/>
      <c r="H51" s="409"/>
      <c r="I51" s="409"/>
      <c r="J51" s="409"/>
      <c r="K51" s="409"/>
      <c r="L51" s="409"/>
      <c r="M51" s="409"/>
      <c r="N51" s="409"/>
      <c r="O51" s="409"/>
    </row>
    <row r="52" spans="1:15" ht="18" x14ac:dyDescent="0.35">
      <c r="A52" s="393">
        <v>42</v>
      </c>
      <c r="B52" s="394" t="s">
        <v>104</v>
      </c>
      <c r="C52" s="409">
        <f>SUM(C46:C51)</f>
        <v>2374000</v>
      </c>
      <c r="D52" s="409">
        <f>SUM(D48:D51)</f>
        <v>200000</v>
      </c>
      <c r="E52" s="409">
        <f>SUM(E48:E51)</f>
        <v>0</v>
      </c>
      <c r="F52" s="409">
        <f>SUM(F48:F51)</f>
        <v>2112978</v>
      </c>
      <c r="G52" s="409">
        <f>SUM(G48:G51)</f>
        <v>0</v>
      </c>
      <c r="H52" s="409">
        <f>SUM(H48:H51)</f>
        <v>61022</v>
      </c>
      <c r="I52" s="409">
        <f t="shared" ref="I52:L52" si="9">SUM(I48:I51)</f>
        <v>0</v>
      </c>
      <c r="J52" s="409">
        <f t="shared" si="9"/>
        <v>0</v>
      </c>
      <c r="K52" s="409">
        <f t="shared" si="9"/>
        <v>0</v>
      </c>
      <c r="L52" s="409">
        <f t="shared" si="9"/>
        <v>0</v>
      </c>
      <c r="M52" s="409"/>
      <c r="N52" s="409">
        <v>3192000</v>
      </c>
      <c r="O52" s="409">
        <v>3195000</v>
      </c>
    </row>
    <row r="53" spans="1:15" ht="31.5" customHeight="1" x14ac:dyDescent="0.35">
      <c r="A53" s="393">
        <v>451</v>
      </c>
      <c r="B53" s="394" t="s">
        <v>146</v>
      </c>
      <c r="C53" s="416">
        <v>0</v>
      </c>
      <c r="D53" s="420">
        <v>0</v>
      </c>
      <c r="E53" s="419"/>
      <c r="F53" s="420">
        <v>0</v>
      </c>
      <c r="G53" s="419">
        <v>0</v>
      </c>
      <c r="H53" s="416">
        <v>0</v>
      </c>
      <c r="I53" s="419"/>
      <c r="J53" s="419"/>
      <c r="K53" s="420">
        <v>0</v>
      </c>
      <c r="L53" s="420">
        <v>0</v>
      </c>
      <c r="M53" s="420">
        <v>0</v>
      </c>
      <c r="N53" s="409">
        <v>0</v>
      </c>
      <c r="O53" s="409">
        <v>0</v>
      </c>
    </row>
    <row r="54" spans="1:15" ht="27.6" x14ac:dyDescent="0.35">
      <c r="A54" s="393">
        <v>451</v>
      </c>
      <c r="B54" s="394" t="s">
        <v>149</v>
      </c>
      <c r="C54" s="416"/>
      <c r="D54" s="419"/>
      <c r="E54" s="419"/>
      <c r="F54" s="416"/>
      <c r="G54" s="420">
        <v>0</v>
      </c>
      <c r="H54" s="416">
        <v>0</v>
      </c>
      <c r="I54" s="419"/>
      <c r="J54" s="419"/>
      <c r="K54" s="419">
        <v>0</v>
      </c>
      <c r="L54" s="419"/>
      <c r="M54" s="419"/>
      <c r="N54" s="409"/>
      <c r="O54" s="409"/>
    </row>
    <row r="55" spans="1:15" ht="30.75" customHeight="1" x14ac:dyDescent="0.35">
      <c r="A55" s="393">
        <v>451</v>
      </c>
      <c r="B55" s="394" t="s">
        <v>153</v>
      </c>
      <c r="C55" s="416"/>
      <c r="D55" s="419"/>
      <c r="E55" s="419"/>
      <c r="F55" s="416"/>
      <c r="G55" s="420"/>
      <c r="H55" s="421"/>
      <c r="I55" s="419"/>
      <c r="J55" s="419"/>
      <c r="K55" s="419"/>
      <c r="L55" s="419"/>
      <c r="M55" s="419"/>
      <c r="N55" s="409"/>
      <c r="O55" s="409"/>
    </row>
    <row r="56" spans="1:15" ht="44.25" customHeight="1" x14ac:dyDescent="0.35">
      <c r="A56" s="393">
        <v>451</v>
      </c>
      <c r="B56" s="396" t="s">
        <v>154</v>
      </c>
      <c r="C56" s="416"/>
      <c r="D56" s="419"/>
      <c r="E56" s="419"/>
      <c r="F56" s="416"/>
      <c r="G56" s="420"/>
      <c r="H56" s="416"/>
      <c r="I56" s="419"/>
      <c r="J56" s="419"/>
      <c r="K56" s="421"/>
      <c r="L56" s="419"/>
      <c r="M56" s="419"/>
      <c r="N56" s="409"/>
      <c r="O56" s="409"/>
    </row>
    <row r="57" spans="1:15" ht="18" x14ac:dyDescent="0.35">
      <c r="A57" s="397">
        <v>452</v>
      </c>
      <c r="B57" s="394" t="s">
        <v>141</v>
      </c>
      <c r="C57" s="416">
        <v>66982</v>
      </c>
      <c r="D57" s="419"/>
      <c r="E57" s="419"/>
      <c r="F57" s="420">
        <v>66982</v>
      </c>
      <c r="G57" s="419"/>
      <c r="H57" s="416"/>
      <c r="I57" s="419"/>
      <c r="J57" s="419"/>
      <c r="K57" s="419"/>
      <c r="L57" s="419"/>
      <c r="M57" s="419"/>
      <c r="N57" s="409"/>
      <c r="O57" s="409"/>
    </row>
    <row r="58" spans="1:15" ht="23.25" customHeight="1" x14ac:dyDescent="0.35">
      <c r="A58" s="398">
        <v>5</v>
      </c>
      <c r="B58" s="399" t="s">
        <v>82</v>
      </c>
      <c r="C58" s="416">
        <f>C59</f>
        <v>556018</v>
      </c>
      <c r="D58" s="419"/>
      <c r="E58" s="419"/>
      <c r="F58" s="416">
        <f>F59</f>
        <v>556018</v>
      </c>
      <c r="G58" s="416"/>
      <c r="H58" s="416"/>
      <c r="I58" s="416"/>
      <c r="J58" s="416"/>
      <c r="K58" s="416"/>
      <c r="L58" s="416"/>
      <c r="M58" s="416"/>
      <c r="N58" s="416">
        <f>N59</f>
        <v>0</v>
      </c>
      <c r="O58" s="416">
        <f>O59</f>
        <v>0</v>
      </c>
    </row>
    <row r="59" spans="1:15" ht="22.5" customHeight="1" x14ac:dyDescent="0.35">
      <c r="A59" s="400">
        <v>54432</v>
      </c>
      <c r="B59" s="401" t="s">
        <v>194</v>
      </c>
      <c r="C59" s="409">
        <v>556018</v>
      </c>
      <c r="D59" s="419"/>
      <c r="E59" s="419"/>
      <c r="F59" s="409">
        <v>556018</v>
      </c>
      <c r="G59" s="419"/>
      <c r="H59" s="409"/>
      <c r="I59" s="419"/>
      <c r="J59" s="419"/>
      <c r="K59" s="419"/>
      <c r="L59" s="419"/>
      <c r="M59" s="419"/>
      <c r="N59" s="409"/>
      <c r="O59" s="409"/>
    </row>
    <row r="60" spans="1:15" ht="22.5" customHeight="1" x14ac:dyDescent="0.35">
      <c r="A60" s="402">
        <v>922</v>
      </c>
      <c r="B60" s="403" t="s">
        <v>128</v>
      </c>
      <c r="C60" s="423">
        <v>15361000</v>
      </c>
      <c r="D60" s="422"/>
      <c r="E60" s="422">
        <v>12091000</v>
      </c>
      <c r="F60" s="423"/>
      <c r="G60" s="422"/>
      <c r="H60" s="423"/>
      <c r="I60" s="422">
        <v>3270000</v>
      </c>
      <c r="J60" s="422"/>
      <c r="K60" s="422"/>
      <c r="L60" s="422"/>
      <c r="M60" s="422"/>
      <c r="N60" s="423">
        <v>15361000</v>
      </c>
      <c r="O60" s="423">
        <v>15361000</v>
      </c>
    </row>
    <row r="61" spans="1:15" ht="18" x14ac:dyDescent="0.3">
      <c r="A61" s="572" t="s">
        <v>72</v>
      </c>
      <c r="B61" s="573"/>
      <c r="C61" s="425">
        <f>C25+C45+C58+C60</f>
        <v>137810000</v>
      </c>
      <c r="D61" s="425">
        <f>D25+D45+D58</f>
        <v>500000</v>
      </c>
      <c r="E61" s="425">
        <f>E25+E45+E60</f>
        <v>13191000</v>
      </c>
      <c r="F61" s="425">
        <f>F25+F45+F58</f>
        <v>3135978</v>
      </c>
      <c r="G61" s="425">
        <f t="shared" ref="G61:M61" si="10">G25+G45</f>
        <v>1847100</v>
      </c>
      <c r="H61" s="425">
        <f>H25+H45+H58+H60</f>
        <v>111949922</v>
      </c>
      <c r="I61" s="425">
        <f>I25+I45+I60</f>
        <v>6260000</v>
      </c>
      <c r="J61" s="425">
        <f t="shared" si="10"/>
        <v>900000</v>
      </c>
      <c r="K61" s="425">
        <f t="shared" si="10"/>
        <v>26000</v>
      </c>
      <c r="L61" s="425">
        <f t="shared" si="10"/>
        <v>0</v>
      </c>
      <c r="M61" s="425">
        <f t="shared" si="10"/>
        <v>0</v>
      </c>
      <c r="N61" s="425">
        <f>N25+N45+N58+N60</f>
        <v>138047000</v>
      </c>
      <c r="O61" s="425">
        <f>O25+O45+O58+O60</f>
        <v>138330000</v>
      </c>
    </row>
    <row r="62" spans="1:15" ht="18" x14ac:dyDescent="0.35">
      <c r="A62" s="275"/>
      <c r="B62" s="426" t="s">
        <v>204</v>
      </c>
      <c r="C62" s="279"/>
      <c r="D62" s="276"/>
      <c r="E62" s="279"/>
      <c r="F62" s="275"/>
      <c r="G62" s="276"/>
      <c r="H62" s="277"/>
      <c r="I62" s="278"/>
      <c r="J62" s="278"/>
      <c r="K62" s="278" t="s">
        <v>190</v>
      </c>
      <c r="L62" s="278"/>
      <c r="M62" s="278"/>
      <c r="N62" s="276"/>
      <c r="O62" s="276"/>
    </row>
    <row r="63" spans="1:15" x14ac:dyDescent="0.3">
      <c r="A63" s="17"/>
      <c r="B63" s="18"/>
      <c r="C63" s="33"/>
      <c r="D63" s="33"/>
      <c r="E63" s="33"/>
      <c r="F63" s="34"/>
      <c r="G63"/>
      <c r="H63" s="31"/>
      <c r="I63" s="19"/>
      <c r="J63" s="19"/>
      <c r="K63"/>
      <c r="L63"/>
      <c r="M63"/>
      <c r="N63" s="16"/>
      <c r="O63" s="16"/>
    </row>
    <row r="64" spans="1:15" x14ac:dyDescent="0.3">
      <c r="A64" s="61"/>
      <c r="B64" s="62"/>
      <c r="C64" s="63"/>
      <c r="D64" s="64"/>
      <c r="E64" s="64"/>
      <c r="F64" s="64"/>
      <c r="G64" s="63"/>
      <c r="H64" s="64"/>
      <c r="I64" s="64"/>
      <c r="J64" s="64"/>
      <c r="K64" s="64"/>
      <c r="L64" s="64"/>
      <c r="M64" s="64"/>
      <c r="N64" s="63"/>
      <c r="O64" s="63"/>
    </row>
    <row r="65" spans="1:17" s="51" customFormat="1" x14ac:dyDescent="0.3">
      <c r="A65" s="571"/>
      <c r="B65" s="571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0">
        <f>P32+P61</f>
        <v>0</v>
      </c>
      <c r="Q65" s="49">
        <f>Q32+Q61</f>
        <v>0</v>
      </c>
    </row>
    <row r="66" spans="1:17" customFormat="1" ht="18" x14ac:dyDescent="0.35">
      <c r="A66" s="65"/>
      <c r="B66" s="66"/>
      <c r="C66" s="67"/>
      <c r="D66" s="67"/>
      <c r="E66" s="67"/>
      <c r="F66" s="68"/>
      <c r="G66" s="69"/>
      <c r="H66" s="70"/>
      <c r="I66" s="71"/>
      <c r="J66" s="71"/>
      <c r="K66" s="72"/>
      <c r="L66" s="69"/>
      <c r="M66" s="69"/>
      <c r="N66" s="69"/>
      <c r="O66" s="69"/>
    </row>
    <row r="67" spans="1:17" customFormat="1" ht="13.8" x14ac:dyDescent="0.3">
      <c r="A67" s="65"/>
      <c r="B67" s="66"/>
      <c r="C67" s="66"/>
      <c r="D67" s="67"/>
      <c r="E67" s="66"/>
      <c r="F67" s="68"/>
      <c r="G67" s="69"/>
      <c r="H67" s="73"/>
      <c r="I67" s="71"/>
      <c r="J67" s="71"/>
      <c r="K67" s="69"/>
      <c r="L67" s="69"/>
      <c r="M67" s="69"/>
      <c r="N67" s="69"/>
      <c r="O67" s="69"/>
    </row>
  </sheetData>
  <mergeCells count="32">
    <mergeCell ref="B17:C17"/>
    <mergeCell ref="B19:C19"/>
    <mergeCell ref="O23:O24"/>
    <mergeCell ref="D23:F23"/>
    <mergeCell ref="N23:N24"/>
    <mergeCell ref="L23:L24"/>
    <mergeCell ref="J23:J24"/>
    <mergeCell ref="I23:I24"/>
    <mergeCell ref="H23:H24"/>
    <mergeCell ref="G23:G24"/>
    <mergeCell ref="K23:K24"/>
    <mergeCell ref="D22:O22"/>
    <mergeCell ref="A20:C20"/>
    <mergeCell ref="A22:C22"/>
    <mergeCell ref="A21:C21"/>
    <mergeCell ref="A65:B65"/>
    <mergeCell ref="A61:B61"/>
    <mergeCell ref="B23:B24"/>
    <mergeCell ref="C23:C24"/>
    <mergeCell ref="A23:A24"/>
    <mergeCell ref="A2:O2"/>
    <mergeCell ref="A4:B4"/>
    <mergeCell ref="A5:B5"/>
    <mergeCell ref="B7:C7"/>
    <mergeCell ref="A3:O3"/>
    <mergeCell ref="B15:C15"/>
    <mergeCell ref="B16:C16"/>
    <mergeCell ref="B8:C8"/>
    <mergeCell ref="B9:C9"/>
    <mergeCell ref="B12:C12"/>
    <mergeCell ref="B13:C13"/>
    <mergeCell ref="B14:C14"/>
  </mergeCells>
  <phoneticPr fontId="0" type="noConversion"/>
  <pageMargins left="0.23622047244094491" right="0.23622047244094491" top="0.15748031496062992" bottom="0.15748031496062992" header="0.15748031496062992" footer="0.15748031496062992"/>
  <pageSetup paperSize="9" scale="42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tabSelected="1" topLeftCell="A16" workbookViewId="0">
      <selection activeCell="H2" sqref="H2:K2"/>
    </sheetView>
  </sheetViews>
  <sheetFormatPr defaultRowHeight="13.2" x14ac:dyDescent="0.25"/>
  <cols>
    <col min="5" max="5" width="18" customWidth="1"/>
    <col min="6" max="6" width="16.44140625" customWidth="1"/>
    <col min="7" max="7" width="16.88671875" customWidth="1"/>
    <col min="8" max="8" width="15.5546875" customWidth="1"/>
    <col min="261" max="261" width="18" customWidth="1"/>
    <col min="262" max="262" width="16.44140625" customWidth="1"/>
    <col min="263" max="263" width="16.88671875" customWidth="1"/>
    <col min="264" max="264" width="15.5546875" customWidth="1"/>
    <col min="517" max="517" width="18" customWidth="1"/>
    <col min="518" max="518" width="16.44140625" customWidth="1"/>
    <col min="519" max="519" width="16.88671875" customWidth="1"/>
    <col min="520" max="520" width="15.5546875" customWidth="1"/>
    <col min="773" max="773" width="18" customWidth="1"/>
    <col min="774" max="774" width="16.44140625" customWidth="1"/>
    <col min="775" max="775" width="16.88671875" customWidth="1"/>
    <col min="776" max="776" width="15.5546875" customWidth="1"/>
    <col min="1029" max="1029" width="18" customWidth="1"/>
    <col min="1030" max="1030" width="16.44140625" customWidth="1"/>
    <col min="1031" max="1031" width="16.88671875" customWidth="1"/>
    <col min="1032" max="1032" width="15.5546875" customWidth="1"/>
    <col min="1285" max="1285" width="18" customWidth="1"/>
    <col min="1286" max="1286" width="16.44140625" customWidth="1"/>
    <col min="1287" max="1287" width="16.88671875" customWidth="1"/>
    <col min="1288" max="1288" width="15.5546875" customWidth="1"/>
    <col min="1541" max="1541" width="18" customWidth="1"/>
    <col min="1542" max="1542" width="16.44140625" customWidth="1"/>
    <col min="1543" max="1543" width="16.88671875" customWidth="1"/>
    <col min="1544" max="1544" width="15.5546875" customWidth="1"/>
    <col min="1797" max="1797" width="18" customWidth="1"/>
    <col min="1798" max="1798" width="16.44140625" customWidth="1"/>
    <col min="1799" max="1799" width="16.88671875" customWidth="1"/>
    <col min="1800" max="1800" width="15.5546875" customWidth="1"/>
    <col min="2053" max="2053" width="18" customWidth="1"/>
    <col min="2054" max="2054" width="16.44140625" customWidth="1"/>
    <col min="2055" max="2055" width="16.88671875" customWidth="1"/>
    <col min="2056" max="2056" width="15.5546875" customWidth="1"/>
    <col min="2309" max="2309" width="18" customWidth="1"/>
    <col min="2310" max="2310" width="16.44140625" customWidth="1"/>
    <col min="2311" max="2311" width="16.88671875" customWidth="1"/>
    <col min="2312" max="2312" width="15.5546875" customWidth="1"/>
    <col min="2565" max="2565" width="18" customWidth="1"/>
    <col min="2566" max="2566" width="16.44140625" customWidth="1"/>
    <col min="2567" max="2567" width="16.88671875" customWidth="1"/>
    <col min="2568" max="2568" width="15.5546875" customWidth="1"/>
    <col min="2821" max="2821" width="18" customWidth="1"/>
    <col min="2822" max="2822" width="16.44140625" customWidth="1"/>
    <col min="2823" max="2823" width="16.88671875" customWidth="1"/>
    <col min="2824" max="2824" width="15.5546875" customWidth="1"/>
    <col min="3077" max="3077" width="18" customWidth="1"/>
    <col min="3078" max="3078" width="16.44140625" customWidth="1"/>
    <col min="3079" max="3079" width="16.88671875" customWidth="1"/>
    <col min="3080" max="3080" width="15.5546875" customWidth="1"/>
    <col min="3333" max="3333" width="18" customWidth="1"/>
    <col min="3334" max="3334" width="16.44140625" customWidth="1"/>
    <col min="3335" max="3335" width="16.88671875" customWidth="1"/>
    <col min="3336" max="3336" width="15.5546875" customWidth="1"/>
    <col min="3589" max="3589" width="18" customWidth="1"/>
    <col min="3590" max="3590" width="16.44140625" customWidth="1"/>
    <col min="3591" max="3591" width="16.88671875" customWidth="1"/>
    <col min="3592" max="3592" width="15.5546875" customWidth="1"/>
    <col min="3845" max="3845" width="18" customWidth="1"/>
    <col min="3846" max="3846" width="16.44140625" customWidth="1"/>
    <col min="3847" max="3847" width="16.88671875" customWidth="1"/>
    <col min="3848" max="3848" width="15.5546875" customWidth="1"/>
    <col min="4101" max="4101" width="18" customWidth="1"/>
    <col min="4102" max="4102" width="16.44140625" customWidth="1"/>
    <col min="4103" max="4103" width="16.88671875" customWidth="1"/>
    <col min="4104" max="4104" width="15.5546875" customWidth="1"/>
    <col min="4357" max="4357" width="18" customWidth="1"/>
    <col min="4358" max="4358" width="16.44140625" customWidth="1"/>
    <col min="4359" max="4359" width="16.88671875" customWidth="1"/>
    <col min="4360" max="4360" width="15.5546875" customWidth="1"/>
    <col min="4613" max="4613" width="18" customWidth="1"/>
    <col min="4614" max="4614" width="16.44140625" customWidth="1"/>
    <col min="4615" max="4615" width="16.88671875" customWidth="1"/>
    <col min="4616" max="4616" width="15.5546875" customWidth="1"/>
    <col min="4869" max="4869" width="18" customWidth="1"/>
    <col min="4870" max="4870" width="16.44140625" customWidth="1"/>
    <col min="4871" max="4871" width="16.88671875" customWidth="1"/>
    <col min="4872" max="4872" width="15.5546875" customWidth="1"/>
    <col min="5125" max="5125" width="18" customWidth="1"/>
    <col min="5126" max="5126" width="16.44140625" customWidth="1"/>
    <col min="5127" max="5127" width="16.88671875" customWidth="1"/>
    <col min="5128" max="5128" width="15.5546875" customWidth="1"/>
    <col min="5381" max="5381" width="18" customWidth="1"/>
    <col min="5382" max="5382" width="16.44140625" customWidth="1"/>
    <col min="5383" max="5383" width="16.88671875" customWidth="1"/>
    <col min="5384" max="5384" width="15.5546875" customWidth="1"/>
    <col min="5637" max="5637" width="18" customWidth="1"/>
    <col min="5638" max="5638" width="16.44140625" customWidth="1"/>
    <col min="5639" max="5639" width="16.88671875" customWidth="1"/>
    <col min="5640" max="5640" width="15.5546875" customWidth="1"/>
    <col min="5893" max="5893" width="18" customWidth="1"/>
    <col min="5894" max="5894" width="16.44140625" customWidth="1"/>
    <col min="5895" max="5895" width="16.88671875" customWidth="1"/>
    <col min="5896" max="5896" width="15.5546875" customWidth="1"/>
    <col min="6149" max="6149" width="18" customWidth="1"/>
    <col min="6150" max="6150" width="16.44140625" customWidth="1"/>
    <col min="6151" max="6151" width="16.88671875" customWidth="1"/>
    <col min="6152" max="6152" width="15.5546875" customWidth="1"/>
    <col min="6405" max="6405" width="18" customWidth="1"/>
    <col min="6406" max="6406" width="16.44140625" customWidth="1"/>
    <col min="6407" max="6407" width="16.88671875" customWidth="1"/>
    <col min="6408" max="6408" width="15.5546875" customWidth="1"/>
    <col min="6661" max="6661" width="18" customWidth="1"/>
    <col min="6662" max="6662" width="16.44140625" customWidth="1"/>
    <col min="6663" max="6663" width="16.88671875" customWidth="1"/>
    <col min="6664" max="6664" width="15.5546875" customWidth="1"/>
    <col min="6917" max="6917" width="18" customWidth="1"/>
    <col min="6918" max="6918" width="16.44140625" customWidth="1"/>
    <col min="6919" max="6919" width="16.88671875" customWidth="1"/>
    <col min="6920" max="6920" width="15.5546875" customWidth="1"/>
    <col min="7173" max="7173" width="18" customWidth="1"/>
    <col min="7174" max="7174" width="16.44140625" customWidth="1"/>
    <col min="7175" max="7175" width="16.88671875" customWidth="1"/>
    <col min="7176" max="7176" width="15.5546875" customWidth="1"/>
    <col min="7429" max="7429" width="18" customWidth="1"/>
    <col min="7430" max="7430" width="16.44140625" customWidth="1"/>
    <col min="7431" max="7431" width="16.88671875" customWidth="1"/>
    <col min="7432" max="7432" width="15.5546875" customWidth="1"/>
    <col min="7685" max="7685" width="18" customWidth="1"/>
    <col min="7686" max="7686" width="16.44140625" customWidth="1"/>
    <col min="7687" max="7687" width="16.88671875" customWidth="1"/>
    <col min="7688" max="7688" width="15.5546875" customWidth="1"/>
    <col min="7941" max="7941" width="18" customWidth="1"/>
    <col min="7942" max="7942" width="16.44140625" customWidth="1"/>
    <col min="7943" max="7943" width="16.88671875" customWidth="1"/>
    <col min="7944" max="7944" width="15.5546875" customWidth="1"/>
    <col min="8197" max="8197" width="18" customWidth="1"/>
    <col min="8198" max="8198" width="16.44140625" customWidth="1"/>
    <col min="8199" max="8199" width="16.88671875" customWidth="1"/>
    <col min="8200" max="8200" width="15.5546875" customWidth="1"/>
    <col min="8453" max="8453" width="18" customWidth="1"/>
    <col min="8454" max="8454" width="16.44140625" customWidth="1"/>
    <col min="8455" max="8455" width="16.88671875" customWidth="1"/>
    <col min="8456" max="8456" width="15.5546875" customWidth="1"/>
    <col min="8709" max="8709" width="18" customWidth="1"/>
    <col min="8710" max="8710" width="16.44140625" customWidth="1"/>
    <col min="8711" max="8711" width="16.88671875" customWidth="1"/>
    <col min="8712" max="8712" width="15.5546875" customWidth="1"/>
    <col min="8965" max="8965" width="18" customWidth="1"/>
    <col min="8966" max="8966" width="16.44140625" customWidth="1"/>
    <col min="8967" max="8967" width="16.88671875" customWidth="1"/>
    <col min="8968" max="8968" width="15.5546875" customWidth="1"/>
    <col min="9221" max="9221" width="18" customWidth="1"/>
    <col min="9222" max="9222" width="16.44140625" customWidth="1"/>
    <col min="9223" max="9223" width="16.88671875" customWidth="1"/>
    <col min="9224" max="9224" width="15.5546875" customWidth="1"/>
    <col min="9477" max="9477" width="18" customWidth="1"/>
    <col min="9478" max="9478" width="16.44140625" customWidth="1"/>
    <col min="9479" max="9479" width="16.88671875" customWidth="1"/>
    <col min="9480" max="9480" width="15.5546875" customWidth="1"/>
    <col min="9733" max="9733" width="18" customWidth="1"/>
    <col min="9734" max="9734" width="16.44140625" customWidth="1"/>
    <col min="9735" max="9735" width="16.88671875" customWidth="1"/>
    <col min="9736" max="9736" width="15.5546875" customWidth="1"/>
    <col min="9989" max="9989" width="18" customWidth="1"/>
    <col min="9990" max="9990" width="16.44140625" customWidth="1"/>
    <col min="9991" max="9991" width="16.88671875" customWidth="1"/>
    <col min="9992" max="9992" width="15.5546875" customWidth="1"/>
    <col min="10245" max="10245" width="18" customWidth="1"/>
    <col min="10246" max="10246" width="16.44140625" customWidth="1"/>
    <col min="10247" max="10247" width="16.88671875" customWidth="1"/>
    <col min="10248" max="10248" width="15.5546875" customWidth="1"/>
    <col min="10501" max="10501" width="18" customWidth="1"/>
    <col min="10502" max="10502" width="16.44140625" customWidth="1"/>
    <col min="10503" max="10503" width="16.88671875" customWidth="1"/>
    <col min="10504" max="10504" width="15.5546875" customWidth="1"/>
    <col min="10757" max="10757" width="18" customWidth="1"/>
    <col min="10758" max="10758" width="16.44140625" customWidth="1"/>
    <col min="10759" max="10759" width="16.88671875" customWidth="1"/>
    <col min="10760" max="10760" width="15.5546875" customWidth="1"/>
    <col min="11013" max="11013" width="18" customWidth="1"/>
    <col min="11014" max="11014" width="16.44140625" customWidth="1"/>
    <col min="11015" max="11015" width="16.88671875" customWidth="1"/>
    <col min="11016" max="11016" width="15.5546875" customWidth="1"/>
    <col min="11269" max="11269" width="18" customWidth="1"/>
    <col min="11270" max="11270" width="16.44140625" customWidth="1"/>
    <col min="11271" max="11271" width="16.88671875" customWidth="1"/>
    <col min="11272" max="11272" width="15.5546875" customWidth="1"/>
    <col min="11525" max="11525" width="18" customWidth="1"/>
    <col min="11526" max="11526" width="16.44140625" customWidth="1"/>
    <col min="11527" max="11527" width="16.88671875" customWidth="1"/>
    <col min="11528" max="11528" width="15.5546875" customWidth="1"/>
    <col min="11781" max="11781" width="18" customWidth="1"/>
    <col min="11782" max="11782" width="16.44140625" customWidth="1"/>
    <col min="11783" max="11783" width="16.88671875" customWidth="1"/>
    <col min="11784" max="11784" width="15.5546875" customWidth="1"/>
    <col min="12037" max="12037" width="18" customWidth="1"/>
    <col min="12038" max="12038" width="16.44140625" customWidth="1"/>
    <col min="12039" max="12039" width="16.88671875" customWidth="1"/>
    <col min="12040" max="12040" width="15.5546875" customWidth="1"/>
    <col min="12293" max="12293" width="18" customWidth="1"/>
    <col min="12294" max="12294" width="16.44140625" customWidth="1"/>
    <col min="12295" max="12295" width="16.88671875" customWidth="1"/>
    <col min="12296" max="12296" width="15.5546875" customWidth="1"/>
    <col min="12549" max="12549" width="18" customWidth="1"/>
    <col min="12550" max="12550" width="16.44140625" customWidth="1"/>
    <col min="12551" max="12551" width="16.88671875" customWidth="1"/>
    <col min="12552" max="12552" width="15.5546875" customWidth="1"/>
    <col min="12805" max="12805" width="18" customWidth="1"/>
    <col min="12806" max="12806" width="16.44140625" customWidth="1"/>
    <col min="12807" max="12807" width="16.88671875" customWidth="1"/>
    <col min="12808" max="12808" width="15.5546875" customWidth="1"/>
    <col min="13061" max="13061" width="18" customWidth="1"/>
    <col min="13062" max="13062" width="16.44140625" customWidth="1"/>
    <col min="13063" max="13063" width="16.88671875" customWidth="1"/>
    <col min="13064" max="13064" width="15.5546875" customWidth="1"/>
    <col min="13317" max="13317" width="18" customWidth="1"/>
    <col min="13318" max="13318" width="16.44140625" customWidth="1"/>
    <col min="13319" max="13319" width="16.88671875" customWidth="1"/>
    <col min="13320" max="13320" width="15.5546875" customWidth="1"/>
    <col min="13573" max="13573" width="18" customWidth="1"/>
    <col min="13574" max="13574" width="16.44140625" customWidth="1"/>
    <col min="13575" max="13575" width="16.88671875" customWidth="1"/>
    <col min="13576" max="13576" width="15.5546875" customWidth="1"/>
    <col min="13829" max="13829" width="18" customWidth="1"/>
    <col min="13830" max="13830" width="16.44140625" customWidth="1"/>
    <col min="13831" max="13831" width="16.88671875" customWidth="1"/>
    <col min="13832" max="13832" width="15.5546875" customWidth="1"/>
    <col min="14085" max="14085" width="18" customWidth="1"/>
    <col min="14086" max="14086" width="16.44140625" customWidth="1"/>
    <col min="14087" max="14087" width="16.88671875" customWidth="1"/>
    <col min="14088" max="14088" width="15.5546875" customWidth="1"/>
    <col min="14341" max="14341" width="18" customWidth="1"/>
    <col min="14342" max="14342" width="16.44140625" customWidth="1"/>
    <col min="14343" max="14343" width="16.88671875" customWidth="1"/>
    <col min="14344" max="14344" width="15.5546875" customWidth="1"/>
    <col min="14597" max="14597" width="18" customWidth="1"/>
    <col min="14598" max="14598" width="16.44140625" customWidth="1"/>
    <col min="14599" max="14599" width="16.88671875" customWidth="1"/>
    <col min="14600" max="14600" width="15.5546875" customWidth="1"/>
    <col min="14853" max="14853" width="18" customWidth="1"/>
    <col min="14854" max="14854" width="16.44140625" customWidth="1"/>
    <col min="14855" max="14855" width="16.88671875" customWidth="1"/>
    <col min="14856" max="14856" width="15.5546875" customWidth="1"/>
    <col min="15109" max="15109" width="18" customWidth="1"/>
    <col min="15110" max="15110" width="16.44140625" customWidth="1"/>
    <col min="15111" max="15111" width="16.88671875" customWidth="1"/>
    <col min="15112" max="15112" width="15.5546875" customWidth="1"/>
    <col min="15365" max="15365" width="18" customWidth="1"/>
    <col min="15366" max="15366" width="16.44140625" customWidth="1"/>
    <col min="15367" max="15367" width="16.88671875" customWidth="1"/>
    <col min="15368" max="15368" width="15.5546875" customWidth="1"/>
    <col min="15621" max="15621" width="18" customWidth="1"/>
    <col min="15622" max="15622" width="16.44140625" customWidth="1"/>
    <col min="15623" max="15623" width="16.88671875" customWidth="1"/>
    <col min="15624" max="15624" width="15.5546875" customWidth="1"/>
    <col min="15877" max="15877" width="18" customWidth="1"/>
    <col min="15878" max="15878" width="16.44140625" customWidth="1"/>
    <col min="15879" max="15879" width="16.88671875" customWidth="1"/>
    <col min="15880" max="15880" width="15.5546875" customWidth="1"/>
    <col min="16133" max="16133" width="18" customWidth="1"/>
    <col min="16134" max="16134" width="16.44140625" customWidth="1"/>
    <col min="16135" max="16135" width="16.88671875" customWidth="1"/>
    <col min="16136" max="16136" width="15.5546875" customWidth="1"/>
  </cols>
  <sheetData>
    <row r="2" spans="1:11" ht="15.6" x14ac:dyDescent="0.3">
      <c r="A2" s="432"/>
      <c r="B2" s="432"/>
      <c r="C2" s="432"/>
      <c r="D2" s="432"/>
      <c r="E2" s="432"/>
      <c r="F2" s="432"/>
      <c r="G2" s="432"/>
      <c r="H2" s="599"/>
      <c r="I2" s="599"/>
      <c r="J2" s="599"/>
      <c r="K2" s="599"/>
    </row>
    <row r="3" spans="1:11" ht="25.5" customHeight="1" x14ac:dyDescent="0.3">
      <c r="A3" s="612" t="s">
        <v>230</v>
      </c>
      <c r="B3" s="612"/>
      <c r="C3" s="612"/>
      <c r="D3" s="612"/>
      <c r="E3" s="612"/>
      <c r="F3" s="612"/>
      <c r="G3" s="612"/>
      <c r="H3" s="612"/>
      <c r="I3" s="432"/>
      <c r="J3" s="432"/>
      <c r="K3" s="432"/>
    </row>
    <row r="4" spans="1:11" ht="12.75" customHeight="1" x14ac:dyDescent="0.3">
      <c r="A4" s="612" t="s">
        <v>209</v>
      </c>
      <c r="B4" s="612"/>
      <c r="C4" s="612"/>
      <c r="D4" s="612"/>
      <c r="E4" s="612"/>
      <c r="F4" s="612"/>
      <c r="G4" s="612"/>
      <c r="H4" s="612"/>
      <c r="I4" s="432"/>
      <c r="J4" s="432"/>
      <c r="K4" s="432"/>
    </row>
    <row r="5" spans="1:11" ht="15.6" x14ac:dyDescent="0.3">
      <c r="A5" s="433"/>
      <c r="B5" s="433"/>
      <c r="C5" s="433"/>
      <c r="D5" s="433"/>
      <c r="E5" s="433"/>
      <c r="F5" s="432"/>
      <c r="G5" s="432"/>
      <c r="H5" s="432"/>
      <c r="I5" s="432"/>
      <c r="J5" s="432"/>
      <c r="K5" s="432"/>
    </row>
    <row r="6" spans="1:11" ht="31.2" x14ac:dyDescent="0.3">
      <c r="A6" s="608" t="s">
        <v>210</v>
      </c>
      <c r="B6" s="609"/>
      <c r="C6" s="609"/>
      <c r="D6" s="609"/>
      <c r="E6" s="610"/>
      <c r="F6" s="434" t="s">
        <v>211</v>
      </c>
      <c r="G6" s="434" t="s">
        <v>212</v>
      </c>
      <c r="H6" s="434" t="s">
        <v>213</v>
      </c>
      <c r="I6" s="432"/>
      <c r="J6" s="432"/>
      <c r="K6" s="432"/>
    </row>
    <row r="7" spans="1:11" ht="26.25" customHeight="1" x14ac:dyDescent="0.3">
      <c r="A7" s="597" t="s">
        <v>214</v>
      </c>
      <c r="B7" s="597"/>
      <c r="C7" s="597"/>
      <c r="D7" s="597"/>
      <c r="E7" s="597"/>
      <c r="F7" s="435">
        <f>SUM(F8:F9)</f>
        <v>137810000</v>
      </c>
      <c r="G7" s="436">
        <f>SUM(G8:G9)</f>
        <v>138047000</v>
      </c>
      <c r="H7" s="436">
        <f>SUM(H8:H9)</f>
        <v>138330000</v>
      </c>
      <c r="I7" s="432"/>
      <c r="J7" s="432"/>
      <c r="K7" s="432"/>
    </row>
    <row r="8" spans="1:11" ht="26.25" customHeight="1" x14ac:dyDescent="0.3">
      <c r="A8" s="597" t="s">
        <v>26</v>
      </c>
      <c r="B8" s="597"/>
      <c r="C8" s="597"/>
      <c r="D8" s="597"/>
      <c r="E8" s="597"/>
      <c r="F8" s="435">
        <v>137784000</v>
      </c>
      <c r="G8" s="436">
        <v>137804000</v>
      </c>
      <c r="H8" s="436">
        <v>138080000</v>
      </c>
      <c r="I8" s="432"/>
      <c r="J8" s="432"/>
      <c r="K8" s="432"/>
    </row>
    <row r="9" spans="1:11" ht="26.25" customHeight="1" x14ac:dyDescent="0.3">
      <c r="A9" s="611" t="s">
        <v>31</v>
      </c>
      <c r="B9" s="611"/>
      <c r="C9" s="611"/>
      <c r="D9" s="611"/>
      <c r="E9" s="611"/>
      <c r="F9" s="435">
        <v>26000</v>
      </c>
      <c r="G9" s="436">
        <v>243000</v>
      </c>
      <c r="H9" s="436">
        <v>250000</v>
      </c>
      <c r="I9" s="432"/>
      <c r="J9" s="432"/>
      <c r="K9" s="432"/>
    </row>
    <row r="10" spans="1:11" ht="26.25" customHeight="1" x14ac:dyDescent="0.3">
      <c r="A10" s="611" t="s">
        <v>215</v>
      </c>
      <c r="B10" s="611"/>
      <c r="C10" s="611"/>
      <c r="D10" s="611"/>
      <c r="E10" s="611"/>
      <c r="F10" s="435">
        <f>SUM(F11:F12)</f>
        <v>121892982</v>
      </c>
      <c r="G10" s="436">
        <f>SUM(G11:G12)</f>
        <v>122686000</v>
      </c>
      <c r="H10" s="436">
        <f>SUM(H11:H12)</f>
        <v>122969000</v>
      </c>
      <c r="I10" s="432"/>
      <c r="J10" s="432"/>
      <c r="K10" s="432"/>
    </row>
    <row r="11" spans="1:11" ht="26.25" customHeight="1" x14ac:dyDescent="0.3">
      <c r="A11" s="597" t="s">
        <v>216</v>
      </c>
      <c r="B11" s="597"/>
      <c r="C11" s="597"/>
      <c r="D11" s="597"/>
      <c r="E11" s="597"/>
      <c r="F11" s="435">
        <v>119452000</v>
      </c>
      <c r="G11" s="436">
        <v>119494000</v>
      </c>
      <c r="H11" s="436">
        <v>119774000</v>
      </c>
      <c r="I11" s="432"/>
      <c r="J11" s="432"/>
      <c r="K11" s="432"/>
    </row>
    <row r="12" spans="1:11" ht="26.25" customHeight="1" x14ac:dyDescent="0.3">
      <c r="A12" s="611" t="s">
        <v>217</v>
      </c>
      <c r="B12" s="611"/>
      <c r="C12" s="611"/>
      <c r="D12" s="611"/>
      <c r="E12" s="611"/>
      <c r="F12" s="435">
        <v>2440982</v>
      </c>
      <c r="G12" s="436">
        <v>3192000</v>
      </c>
      <c r="H12" s="436">
        <v>3195000</v>
      </c>
      <c r="I12" s="432"/>
      <c r="J12" s="432"/>
      <c r="K12" s="432"/>
    </row>
    <row r="13" spans="1:11" ht="26.25" customHeight="1" x14ac:dyDescent="0.3">
      <c r="A13" s="598" t="s">
        <v>218</v>
      </c>
      <c r="B13" s="598"/>
      <c r="C13" s="598"/>
      <c r="D13" s="598"/>
      <c r="E13" s="598"/>
      <c r="F13" s="437">
        <f>SUM(F7-F10)</f>
        <v>15917018</v>
      </c>
      <c r="G13" s="438">
        <f>SUM(G7-G10)</f>
        <v>15361000</v>
      </c>
      <c r="H13" s="438">
        <f>SUM(H7-H10)</f>
        <v>15361000</v>
      </c>
      <c r="I13" s="432"/>
      <c r="J13" s="432"/>
      <c r="K13" s="432"/>
    </row>
    <row r="14" spans="1:11" ht="26.25" customHeight="1" x14ac:dyDescent="0.3">
      <c r="A14" s="607"/>
      <c r="B14" s="607"/>
      <c r="C14" s="607"/>
      <c r="D14" s="607"/>
      <c r="E14" s="607"/>
      <c r="F14" s="607"/>
      <c r="G14" s="607"/>
      <c r="H14" s="607"/>
      <c r="I14" s="432"/>
      <c r="J14" s="432"/>
      <c r="K14" s="432"/>
    </row>
    <row r="15" spans="1:11" ht="30.75" customHeight="1" x14ac:dyDescent="0.3">
      <c r="A15" s="600" t="s">
        <v>219</v>
      </c>
      <c r="B15" s="601"/>
      <c r="C15" s="601"/>
      <c r="D15" s="601"/>
      <c r="E15" s="602"/>
      <c r="F15" s="434" t="s">
        <v>211</v>
      </c>
      <c r="G15" s="434" t="s">
        <v>212</v>
      </c>
      <c r="H15" s="434" t="s">
        <v>213</v>
      </c>
      <c r="I15" s="432"/>
      <c r="J15" s="432"/>
      <c r="K15" s="432"/>
    </row>
    <row r="16" spans="1:11" ht="31.5" customHeight="1" x14ac:dyDescent="0.3">
      <c r="A16" s="603" t="s">
        <v>220</v>
      </c>
      <c r="B16" s="604"/>
      <c r="C16" s="604"/>
      <c r="D16" s="604"/>
      <c r="E16" s="605"/>
      <c r="F16" s="439">
        <v>-46083000</v>
      </c>
      <c r="G16" s="440">
        <v>-30722000</v>
      </c>
      <c r="H16" s="440">
        <v>-15361000</v>
      </c>
      <c r="I16" s="432"/>
      <c r="J16" s="432"/>
      <c r="K16" s="432"/>
    </row>
    <row r="17" spans="1:11" s="445" customFormat="1" ht="26.25" customHeight="1" x14ac:dyDescent="0.3">
      <c r="A17" s="606" t="s">
        <v>221</v>
      </c>
      <c r="B17" s="606"/>
      <c r="C17" s="606"/>
      <c r="D17" s="606"/>
      <c r="E17" s="606"/>
      <c r="F17" s="441">
        <v>-15361000</v>
      </c>
      <c r="G17" s="442">
        <v>-15361000</v>
      </c>
      <c r="H17" s="443">
        <v>-15361000</v>
      </c>
      <c r="I17" s="444"/>
      <c r="J17" s="444"/>
      <c r="K17" s="444"/>
    </row>
    <row r="18" spans="1:11" ht="26.25" customHeight="1" x14ac:dyDescent="0.3">
      <c r="A18" s="607"/>
      <c r="B18" s="607"/>
      <c r="C18" s="607"/>
      <c r="D18" s="607"/>
      <c r="E18" s="607"/>
      <c r="F18" s="607"/>
      <c r="G18" s="607"/>
      <c r="H18" s="607"/>
      <c r="I18" s="432"/>
      <c r="J18" s="432"/>
      <c r="K18" s="432"/>
    </row>
    <row r="19" spans="1:11" ht="26.25" customHeight="1" x14ac:dyDescent="0.3">
      <c r="A19" s="608" t="s">
        <v>222</v>
      </c>
      <c r="B19" s="609"/>
      <c r="C19" s="609"/>
      <c r="D19" s="609"/>
      <c r="E19" s="610"/>
      <c r="F19" s="434" t="s">
        <v>211</v>
      </c>
      <c r="G19" s="434" t="s">
        <v>212</v>
      </c>
      <c r="H19" s="434" t="s">
        <v>213</v>
      </c>
      <c r="I19" s="432"/>
      <c r="J19" s="432"/>
      <c r="K19" s="432"/>
    </row>
    <row r="20" spans="1:11" ht="26.25" customHeight="1" x14ac:dyDescent="0.3">
      <c r="A20" s="597" t="s">
        <v>110</v>
      </c>
      <c r="B20" s="597"/>
      <c r="C20" s="597"/>
      <c r="D20" s="597"/>
      <c r="E20" s="597"/>
      <c r="F20" s="446">
        <v>0</v>
      </c>
      <c r="G20" s="447">
        <v>0</v>
      </c>
      <c r="H20" s="447"/>
      <c r="I20" s="432"/>
      <c r="J20" s="432"/>
      <c r="K20" s="432"/>
    </row>
    <row r="21" spans="1:11" ht="26.25" customHeight="1" x14ac:dyDescent="0.3">
      <c r="A21" s="597" t="s">
        <v>223</v>
      </c>
      <c r="B21" s="597"/>
      <c r="C21" s="597"/>
      <c r="D21" s="597"/>
      <c r="E21" s="597"/>
      <c r="F21" s="446">
        <v>556018</v>
      </c>
      <c r="G21" s="447"/>
      <c r="H21" s="447"/>
      <c r="I21" s="432"/>
      <c r="J21" s="432"/>
      <c r="K21" s="432"/>
    </row>
    <row r="22" spans="1:11" s="449" customFormat="1" ht="26.25" customHeight="1" x14ac:dyDescent="0.3">
      <c r="A22" s="598" t="s">
        <v>224</v>
      </c>
      <c r="B22" s="598"/>
      <c r="C22" s="598"/>
      <c r="D22" s="598"/>
      <c r="E22" s="598"/>
      <c r="F22" s="441">
        <f>SUM(F20-F21)</f>
        <v>-556018</v>
      </c>
      <c r="G22" s="442">
        <f>SUM(G20-G21)</f>
        <v>0</v>
      </c>
      <c r="H22" s="442">
        <f>SUM(H20-H21)</f>
        <v>0</v>
      </c>
      <c r="I22" s="448"/>
      <c r="J22" s="448"/>
      <c r="K22" s="448"/>
    </row>
    <row r="23" spans="1:11" s="69" customFormat="1" ht="26.25" customHeight="1" x14ac:dyDescent="0.3">
      <c r="A23" s="450"/>
      <c r="B23" s="451"/>
      <c r="C23" s="452"/>
      <c r="D23" s="453"/>
      <c r="E23" s="451"/>
      <c r="F23" s="454"/>
      <c r="G23" s="455"/>
      <c r="H23" s="455"/>
      <c r="I23" s="456"/>
      <c r="J23" s="456"/>
      <c r="K23" s="456"/>
    </row>
    <row r="24" spans="1:11" ht="26.25" customHeight="1" x14ac:dyDescent="0.3">
      <c r="A24" s="597" t="s">
        <v>225</v>
      </c>
      <c r="B24" s="597"/>
      <c r="C24" s="597"/>
      <c r="D24" s="597"/>
      <c r="E24" s="597"/>
      <c r="F24" s="457">
        <f>SUM(F13,F17,F22)</f>
        <v>0</v>
      </c>
      <c r="G24" s="458">
        <f>SUM(G13,G17,G22)</f>
        <v>0</v>
      </c>
      <c r="H24" s="458">
        <f>SUM(H13,H17,H22)</f>
        <v>0</v>
      </c>
      <c r="I24" s="432"/>
      <c r="J24" s="432"/>
      <c r="K24" s="432"/>
    </row>
    <row r="25" spans="1:11" ht="15.6" x14ac:dyDescent="0.3">
      <c r="A25" s="432"/>
      <c r="B25" s="432"/>
      <c r="C25" s="432"/>
      <c r="D25" s="432"/>
      <c r="E25" s="432"/>
      <c r="F25" s="432"/>
      <c r="G25" s="432"/>
      <c r="H25" s="432"/>
      <c r="I25" s="432"/>
      <c r="J25" s="432"/>
      <c r="K25" s="432"/>
    </row>
    <row r="26" spans="1:11" ht="15.6" x14ac:dyDescent="0.3">
      <c r="A26" s="599" t="s">
        <v>226</v>
      </c>
      <c r="B26" s="599"/>
      <c r="C26" s="599"/>
      <c r="D26" s="432"/>
      <c r="E26" s="432"/>
      <c r="F26" s="432"/>
      <c r="G26" s="599" t="s">
        <v>227</v>
      </c>
      <c r="H26" s="599"/>
      <c r="I26" s="432"/>
      <c r="J26" s="432"/>
      <c r="K26" s="432"/>
    </row>
    <row r="27" spans="1:11" ht="15.6" x14ac:dyDescent="0.3">
      <c r="A27" s="432"/>
      <c r="B27" s="432"/>
      <c r="C27" s="432"/>
      <c r="D27" s="432"/>
      <c r="E27" s="432"/>
      <c r="F27" s="432"/>
      <c r="G27" s="599" t="s">
        <v>228</v>
      </c>
      <c r="H27" s="599"/>
      <c r="I27" s="432"/>
      <c r="J27" s="432"/>
      <c r="K27" s="432"/>
    </row>
  </sheetData>
  <mergeCells count="24">
    <mergeCell ref="A14:H14"/>
    <mergeCell ref="H2:K2"/>
    <mergeCell ref="A3:H3"/>
    <mergeCell ref="A4:H4"/>
    <mergeCell ref="A6:E6"/>
    <mergeCell ref="A7:E7"/>
    <mergeCell ref="A8:E8"/>
    <mergeCell ref="A9:E9"/>
    <mergeCell ref="A10:E10"/>
    <mergeCell ref="A11:E11"/>
    <mergeCell ref="A12:E12"/>
    <mergeCell ref="A13:E13"/>
    <mergeCell ref="G27:H27"/>
    <mergeCell ref="A15:E15"/>
    <mergeCell ref="A16:E16"/>
    <mergeCell ref="A17:E17"/>
    <mergeCell ref="A18:H18"/>
    <mergeCell ref="A19:E19"/>
    <mergeCell ref="A20:E20"/>
    <mergeCell ref="A21:E21"/>
    <mergeCell ref="A22:E22"/>
    <mergeCell ref="A24:E24"/>
    <mergeCell ref="A26:C26"/>
    <mergeCell ref="G26:H26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PLAN 2022.</vt:lpstr>
      <vt:lpstr>FP prihodi 2022</vt:lpstr>
      <vt:lpstr>FP prihodi 2023. i 2024.</vt:lpstr>
      <vt:lpstr>PLAN A1</vt:lpstr>
      <vt:lpstr>Opći dio 2022. </vt:lpstr>
      <vt:lpstr>'FP prihodi 2022'!Podrucje_ispisa</vt:lpstr>
      <vt:lpstr>'FP prihodi 2023. i 2024.'!Podrucje_ispisa</vt:lpstr>
      <vt:lpstr>'PLAN 2022.'!Podrucje_ispisa</vt:lpstr>
      <vt:lpstr>'PLAN A1'!Podrucje_ispisa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Topić</dc:creator>
  <cp:lastModifiedBy>Mara Topić</cp:lastModifiedBy>
  <cp:lastPrinted>2022-06-20T11:45:22Z</cp:lastPrinted>
  <dcterms:created xsi:type="dcterms:W3CDTF">1996-10-14T23:33:28Z</dcterms:created>
  <dcterms:modified xsi:type="dcterms:W3CDTF">2023-02-24T09:42:43Z</dcterms:modified>
</cp:coreProperties>
</file>