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/>
  </bookViews>
  <sheets>
    <sheet name="sažetak-Opći dio 2023. " sheetId="24" r:id="rId1"/>
    <sheet name="V.izmjene PLAN 2023." sheetId="20" r:id="rId2"/>
    <sheet name="FP prihodi 2023" sheetId="25" r:id="rId3"/>
    <sheet name="FP prihodi 2024. i 2025." sheetId="15" r:id="rId4"/>
    <sheet name="PLAN A1" sheetId="23" r:id="rId5"/>
    <sheet name="PRIHODI" sheetId="26" r:id="rId6"/>
    <sheet name="RASHODI" sheetId="27" r:id="rId7"/>
  </sheets>
  <definedNames>
    <definedName name="_xlnm.Print_Area" localSheetId="2">'FP prihodi 2023'!$A$1:$K$39</definedName>
    <definedName name="_xlnm.Print_Area" localSheetId="3">'FP prihodi 2024. i 2025.'!$A$1:$S$26</definedName>
    <definedName name="_xlnm.Print_Area" localSheetId="4">'PLAN A1'!$A$1:$Q$68</definedName>
    <definedName name="_xlnm.Print_Area" localSheetId="5">PRIHODI!$A$1:$R$57</definedName>
    <definedName name="_xlnm.Print_Area" localSheetId="6">RASHODI!$A$2:$K$124</definedName>
    <definedName name="_xlnm.Print_Area" localSheetId="1">'V.izmjene PLAN 2023.'!$A$1:$L$95</definedName>
  </definedNames>
  <calcPr calcId="144525"/>
</workbook>
</file>

<file path=xl/calcChain.xml><?xml version="1.0" encoding="utf-8"?>
<calcChain xmlns="http://schemas.openxmlformats.org/spreadsheetml/2006/main">
  <c r="G3" i="27" l="1"/>
  <c r="G4" i="27"/>
  <c r="G5" i="27"/>
  <c r="G6" i="27"/>
  <c r="G21" i="27"/>
  <c r="G33" i="27" l="1"/>
  <c r="G24" i="27"/>
  <c r="F7" i="24" l="1"/>
  <c r="G62" i="27" l="1"/>
  <c r="K121" i="27"/>
  <c r="I121" i="27"/>
  <c r="G121" i="27"/>
  <c r="E121" i="27"/>
  <c r="K120" i="27"/>
  <c r="I120" i="27"/>
  <c r="G120" i="27"/>
  <c r="E120" i="27"/>
  <c r="K119" i="27"/>
  <c r="I119" i="27"/>
  <c r="G119" i="27"/>
  <c r="E119" i="27"/>
  <c r="K118" i="27"/>
  <c r="I118" i="27"/>
  <c r="G118" i="27"/>
  <c r="E118" i="27"/>
  <c r="K117" i="27"/>
  <c r="I117" i="27"/>
  <c r="G117" i="27"/>
  <c r="E117" i="27"/>
  <c r="K116" i="27"/>
  <c r="I116" i="27"/>
  <c r="G116" i="27"/>
  <c r="E116" i="27"/>
  <c r="K115" i="27"/>
  <c r="I115" i="27"/>
  <c r="G115" i="27"/>
  <c r="E115" i="27"/>
  <c r="K114" i="27"/>
  <c r="I114" i="27"/>
  <c r="G114" i="27"/>
  <c r="E114" i="27"/>
  <c r="K113" i="27"/>
  <c r="I113" i="27"/>
  <c r="G113" i="27"/>
  <c r="E113" i="27"/>
  <c r="K112" i="27"/>
  <c r="I112" i="27"/>
  <c r="G112" i="27"/>
  <c r="E112" i="27"/>
  <c r="K111" i="27"/>
  <c r="I111" i="27"/>
  <c r="G111" i="27"/>
  <c r="E111" i="27"/>
  <c r="K110" i="27"/>
  <c r="I110" i="27"/>
  <c r="G110" i="27"/>
  <c r="E110" i="27"/>
  <c r="K109" i="27"/>
  <c r="I109" i="27"/>
  <c r="G109" i="27"/>
  <c r="E109" i="27"/>
  <c r="K108" i="27"/>
  <c r="I108" i="27"/>
  <c r="G108" i="27"/>
  <c r="E108" i="27"/>
  <c r="K107" i="27"/>
  <c r="I107" i="27"/>
  <c r="G107" i="27"/>
  <c r="E107" i="27"/>
  <c r="K106" i="27"/>
  <c r="I106" i="27"/>
  <c r="G106" i="27"/>
  <c r="E106" i="27"/>
  <c r="K105" i="27"/>
  <c r="J105" i="27"/>
  <c r="I105" i="27"/>
  <c r="H105" i="27"/>
  <c r="F105" i="27"/>
  <c r="G105" i="27" s="1"/>
  <c r="E105" i="27"/>
  <c r="D105" i="27"/>
  <c r="K104" i="27"/>
  <c r="J104" i="27"/>
  <c r="I104" i="27"/>
  <c r="H104" i="27"/>
  <c r="E104" i="27"/>
  <c r="D104" i="27"/>
  <c r="K103" i="27"/>
  <c r="J103" i="27"/>
  <c r="I103" i="27"/>
  <c r="H103" i="27"/>
  <c r="E103" i="27"/>
  <c r="D103" i="27"/>
  <c r="K101" i="27"/>
  <c r="I101" i="27"/>
  <c r="G101" i="27"/>
  <c r="E101" i="27"/>
  <c r="K100" i="27"/>
  <c r="I100" i="27"/>
  <c r="G100" i="27"/>
  <c r="E100" i="27"/>
  <c r="K99" i="27"/>
  <c r="I99" i="27"/>
  <c r="G99" i="27"/>
  <c r="E99" i="27"/>
  <c r="K98" i="27"/>
  <c r="J98" i="27"/>
  <c r="I98" i="27"/>
  <c r="H98" i="27"/>
  <c r="G98" i="27"/>
  <c r="F98" i="27"/>
  <c r="E98" i="27"/>
  <c r="D98" i="27"/>
  <c r="K97" i="27"/>
  <c r="I97" i="27"/>
  <c r="G97" i="27"/>
  <c r="E97" i="27"/>
  <c r="K96" i="27"/>
  <c r="I96" i="27"/>
  <c r="G96" i="27"/>
  <c r="E96" i="27"/>
  <c r="K95" i="27"/>
  <c r="I95" i="27"/>
  <c r="G95" i="27"/>
  <c r="E95" i="27"/>
  <c r="K94" i="27"/>
  <c r="I94" i="27"/>
  <c r="G94" i="27"/>
  <c r="E94" i="27"/>
  <c r="K93" i="27"/>
  <c r="I93" i="27"/>
  <c r="G93" i="27"/>
  <c r="E93" i="27"/>
  <c r="K92" i="27"/>
  <c r="I92" i="27"/>
  <c r="G92" i="27"/>
  <c r="E92" i="27"/>
  <c r="K91" i="27"/>
  <c r="J91" i="27"/>
  <c r="I91" i="27"/>
  <c r="H91" i="27"/>
  <c r="F91" i="27"/>
  <c r="G91" i="27" s="1"/>
  <c r="E91" i="27"/>
  <c r="D91" i="27"/>
  <c r="K90" i="27"/>
  <c r="I90" i="27"/>
  <c r="G90" i="27"/>
  <c r="E90" i="27"/>
  <c r="K89" i="27"/>
  <c r="I89" i="27"/>
  <c r="G89" i="27"/>
  <c r="E89" i="27"/>
  <c r="K88" i="27"/>
  <c r="I88" i="27"/>
  <c r="G88" i="27"/>
  <c r="E88" i="27"/>
  <c r="K87" i="27"/>
  <c r="I87" i="27"/>
  <c r="G87" i="27"/>
  <c r="E87" i="27"/>
  <c r="K86" i="27"/>
  <c r="I86" i="27"/>
  <c r="G86" i="27"/>
  <c r="E86" i="27"/>
  <c r="K85" i="27"/>
  <c r="I85" i="27"/>
  <c r="G85" i="27"/>
  <c r="E85" i="27"/>
  <c r="K84" i="27"/>
  <c r="I84" i="27"/>
  <c r="G84" i="27"/>
  <c r="E84" i="27"/>
  <c r="K83" i="27"/>
  <c r="I83" i="27"/>
  <c r="G83" i="27"/>
  <c r="E83" i="27"/>
  <c r="K82" i="27"/>
  <c r="I82" i="27"/>
  <c r="G82" i="27"/>
  <c r="E82" i="27"/>
  <c r="K81" i="27"/>
  <c r="I81" i="27"/>
  <c r="G81" i="27"/>
  <c r="E81" i="27"/>
  <c r="K80" i="27"/>
  <c r="I80" i="27"/>
  <c r="G80" i="27"/>
  <c r="E80" i="27"/>
  <c r="K79" i="27"/>
  <c r="J79" i="27"/>
  <c r="I79" i="27"/>
  <c r="H79" i="27"/>
  <c r="F79" i="27"/>
  <c r="G79" i="27" s="1"/>
  <c r="E79" i="27"/>
  <c r="D79" i="27"/>
  <c r="K78" i="27"/>
  <c r="I78" i="27"/>
  <c r="G78" i="27"/>
  <c r="E78" i="27"/>
  <c r="G77" i="27"/>
  <c r="K76" i="27"/>
  <c r="I76" i="27"/>
  <c r="G76" i="27"/>
  <c r="E76" i="27"/>
  <c r="K75" i="27"/>
  <c r="I75" i="27"/>
  <c r="G75" i="27"/>
  <c r="E75" i="27"/>
  <c r="K74" i="27"/>
  <c r="I74" i="27"/>
  <c r="G74" i="27"/>
  <c r="E74" i="27"/>
  <c r="K73" i="27"/>
  <c r="I73" i="27"/>
  <c r="G73" i="27"/>
  <c r="E73" i="27"/>
  <c r="K72" i="27"/>
  <c r="I72" i="27"/>
  <c r="G72" i="27"/>
  <c r="E72" i="27"/>
  <c r="K71" i="27"/>
  <c r="I71" i="27"/>
  <c r="G71" i="27"/>
  <c r="E71" i="27"/>
  <c r="K70" i="27"/>
  <c r="I70" i="27"/>
  <c r="G70" i="27"/>
  <c r="E70" i="27"/>
  <c r="K69" i="27"/>
  <c r="I69" i="27"/>
  <c r="G69" i="27"/>
  <c r="E69" i="27"/>
  <c r="K68" i="27"/>
  <c r="I68" i="27"/>
  <c r="G68" i="27"/>
  <c r="E68" i="27"/>
  <c r="J67" i="27"/>
  <c r="K67" i="27" s="1"/>
  <c r="H67" i="27"/>
  <c r="I67" i="27" s="1"/>
  <c r="F67" i="27"/>
  <c r="G67" i="27" s="1"/>
  <c r="D67" i="27"/>
  <c r="E67" i="27" s="1"/>
  <c r="K66" i="27"/>
  <c r="I66" i="27"/>
  <c r="G66" i="27"/>
  <c r="E66" i="27"/>
  <c r="K65" i="27"/>
  <c r="I65" i="27"/>
  <c r="G65" i="27"/>
  <c r="E65" i="27"/>
  <c r="K64" i="27"/>
  <c r="I64" i="27"/>
  <c r="G64" i="27"/>
  <c r="E64" i="27"/>
  <c r="K63" i="27"/>
  <c r="I63" i="27"/>
  <c r="G63" i="27"/>
  <c r="E63" i="27"/>
  <c r="K61" i="27"/>
  <c r="I61" i="27"/>
  <c r="G61" i="27"/>
  <c r="E61" i="27"/>
  <c r="K60" i="27"/>
  <c r="I60" i="27"/>
  <c r="G60" i="27"/>
  <c r="E60" i="27"/>
  <c r="K59" i="27"/>
  <c r="I59" i="27"/>
  <c r="G59" i="27"/>
  <c r="E59" i="27"/>
  <c r="K58" i="27"/>
  <c r="I58" i="27"/>
  <c r="G58" i="27"/>
  <c r="E58" i="27"/>
  <c r="K57" i="27"/>
  <c r="I57" i="27"/>
  <c r="G57" i="27"/>
  <c r="E57" i="27"/>
  <c r="K56" i="27"/>
  <c r="I56" i="27"/>
  <c r="G56" i="27"/>
  <c r="E56" i="27"/>
  <c r="K55" i="27"/>
  <c r="I55" i="27"/>
  <c r="G55" i="27"/>
  <c r="E55" i="27"/>
  <c r="K54" i="27"/>
  <c r="I54" i="27"/>
  <c r="G54" i="27"/>
  <c r="E54" i="27"/>
  <c r="K53" i="27"/>
  <c r="I53" i="27"/>
  <c r="G53" i="27"/>
  <c r="E53" i="27"/>
  <c r="K52" i="27"/>
  <c r="I52" i="27"/>
  <c r="G52" i="27"/>
  <c r="E52" i="27"/>
  <c r="K51" i="27"/>
  <c r="I51" i="27"/>
  <c r="G51" i="27"/>
  <c r="E51" i="27"/>
  <c r="K50" i="27"/>
  <c r="I50" i="27"/>
  <c r="G50" i="27"/>
  <c r="E50" i="27"/>
  <c r="K49" i="27"/>
  <c r="I49" i="27"/>
  <c r="G49" i="27"/>
  <c r="E49" i="27"/>
  <c r="K48" i="27"/>
  <c r="I48" i="27"/>
  <c r="G48" i="27"/>
  <c r="E48" i="27"/>
  <c r="K47" i="27"/>
  <c r="I47" i="27"/>
  <c r="G47" i="27"/>
  <c r="E47" i="27"/>
  <c r="K46" i="27"/>
  <c r="I46" i="27"/>
  <c r="G46" i="27"/>
  <c r="E46" i="27"/>
  <c r="K45" i="27"/>
  <c r="I45" i="27"/>
  <c r="G45" i="27"/>
  <c r="E45" i="27"/>
  <c r="K44" i="27"/>
  <c r="I44" i="27"/>
  <c r="G44" i="27"/>
  <c r="E44" i="27"/>
  <c r="K43" i="27"/>
  <c r="I43" i="27"/>
  <c r="G43" i="27"/>
  <c r="E43" i="27"/>
  <c r="K42" i="27"/>
  <c r="I42" i="27"/>
  <c r="G42" i="27"/>
  <c r="E42" i="27"/>
  <c r="K41" i="27"/>
  <c r="I41" i="27"/>
  <c r="G41" i="27"/>
  <c r="E41" i="27"/>
  <c r="K40" i="27"/>
  <c r="I40" i="27"/>
  <c r="G40" i="27"/>
  <c r="E40" i="27"/>
  <c r="K39" i="27"/>
  <c r="I39" i="27"/>
  <c r="G39" i="27"/>
  <c r="E39" i="27"/>
  <c r="K38" i="27"/>
  <c r="I38" i="27"/>
  <c r="G38" i="27"/>
  <c r="E38" i="27"/>
  <c r="K37" i="27"/>
  <c r="I37" i="27"/>
  <c r="G37" i="27"/>
  <c r="E37" i="27"/>
  <c r="K36" i="27"/>
  <c r="I36" i="27"/>
  <c r="G36" i="27"/>
  <c r="E36" i="27"/>
  <c r="K35" i="27"/>
  <c r="I35" i="27"/>
  <c r="G35" i="27"/>
  <c r="E35" i="27"/>
  <c r="K34" i="27"/>
  <c r="I34" i="27"/>
  <c r="G34" i="27"/>
  <c r="E34" i="27"/>
  <c r="K33" i="27"/>
  <c r="I33" i="27"/>
  <c r="E33" i="27"/>
  <c r="K32" i="27"/>
  <c r="I32" i="27"/>
  <c r="G32" i="27"/>
  <c r="E32" i="27"/>
  <c r="K31" i="27"/>
  <c r="I31" i="27"/>
  <c r="G31" i="27"/>
  <c r="E31" i="27"/>
  <c r="K30" i="27"/>
  <c r="I30" i="27"/>
  <c r="G30" i="27"/>
  <c r="E30" i="27"/>
  <c r="K29" i="27"/>
  <c r="I29" i="27"/>
  <c r="G29" i="27"/>
  <c r="E29" i="27"/>
  <c r="K28" i="27"/>
  <c r="I28" i="27"/>
  <c r="G28" i="27"/>
  <c r="E28" i="27"/>
  <c r="K27" i="27"/>
  <c r="I27" i="27"/>
  <c r="G27" i="27"/>
  <c r="E27" i="27"/>
  <c r="K26" i="27"/>
  <c r="I26" i="27"/>
  <c r="G26" i="27"/>
  <c r="E26" i="27"/>
  <c r="K25" i="27"/>
  <c r="I25" i="27"/>
  <c r="G25" i="27"/>
  <c r="E25" i="27"/>
  <c r="K23" i="27"/>
  <c r="I23" i="27"/>
  <c r="G23" i="27"/>
  <c r="E23" i="27"/>
  <c r="K22" i="27"/>
  <c r="I22" i="27"/>
  <c r="G22" i="27"/>
  <c r="E22" i="27"/>
  <c r="J21" i="27"/>
  <c r="K21" i="27" s="1"/>
  <c r="H21" i="27"/>
  <c r="I21" i="27" s="1"/>
  <c r="F21" i="27"/>
  <c r="D21" i="27"/>
  <c r="E21" i="27" s="1"/>
  <c r="K20" i="27"/>
  <c r="I20" i="27"/>
  <c r="G20" i="27"/>
  <c r="E20" i="27"/>
  <c r="K19" i="27"/>
  <c r="I19" i="27"/>
  <c r="G19" i="27"/>
  <c r="E19" i="27"/>
  <c r="K18" i="27"/>
  <c r="I18" i="27"/>
  <c r="G18" i="27"/>
  <c r="E18" i="27"/>
  <c r="K17" i="27"/>
  <c r="I17" i="27"/>
  <c r="G17" i="27"/>
  <c r="E17" i="27"/>
  <c r="K16" i="27"/>
  <c r="I16" i="27"/>
  <c r="G16" i="27"/>
  <c r="E16" i="27"/>
  <c r="K15" i="27"/>
  <c r="I15" i="27"/>
  <c r="G15" i="27"/>
  <c r="E15" i="27"/>
  <c r="K14" i="27"/>
  <c r="I14" i="27"/>
  <c r="G14" i="27"/>
  <c r="E14" i="27"/>
  <c r="K13" i="27"/>
  <c r="I13" i="27"/>
  <c r="G13" i="27"/>
  <c r="E13" i="27"/>
  <c r="K12" i="27"/>
  <c r="I12" i="27"/>
  <c r="G12" i="27"/>
  <c r="E12" i="27"/>
  <c r="K11" i="27"/>
  <c r="I11" i="27"/>
  <c r="G11" i="27"/>
  <c r="E11" i="27"/>
  <c r="K10" i="27"/>
  <c r="I10" i="27"/>
  <c r="G10" i="27"/>
  <c r="E10" i="27"/>
  <c r="K9" i="27"/>
  <c r="I9" i="27"/>
  <c r="G9" i="27"/>
  <c r="E9" i="27"/>
  <c r="K8" i="27"/>
  <c r="I8" i="27"/>
  <c r="G8" i="27"/>
  <c r="E8" i="27"/>
  <c r="J7" i="27"/>
  <c r="K7" i="27" s="1"/>
  <c r="H7" i="27"/>
  <c r="I7" i="27" s="1"/>
  <c r="F7" i="27"/>
  <c r="G7" i="27" s="1"/>
  <c r="D7" i="27"/>
  <c r="E7" i="27" s="1"/>
  <c r="J6" i="27"/>
  <c r="K6" i="27" s="1"/>
  <c r="H6" i="27"/>
  <c r="I6" i="27" s="1"/>
  <c r="D6" i="27"/>
  <c r="E6" i="27" s="1"/>
  <c r="J5" i="27"/>
  <c r="K5" i="27" s="1"/>
  <c r="H5" i="27"/>
  <c r="I5" i="27" s="1"/>
  <c r="D5" i="27"/>
  <c r="E5" i="27" s="1"/>
  <c r="J4" i="27"/>
  <c r="K4" i="27" s="1"/>
  <c r="R57" i="26"/>
  <c r="N57" i="26"/>
  <c r="J57" i="26"/>
  <c r="F57" i="26"/>
  <c r="Q56" i="26"/>
  <c r="R56" i="26" s="1"/>
  <c r="M56" i="26"/>
  <c r="M55" i="26" s="1"/>
  <c r="I56" i="26"/>
  <c r="J56" i="26" s="1"/>
  <c r="E56" i="26"/>
  <c r="F56" i="26" s="1"/>
  <c r="Q55" i="26"/>
  <c r="R55" i="26" s="1"/>
  <c r="I55" i="26"/>
  <c r="J55" i="26" s="1"/>
  <c r="E55" i="26"/>
  <c r="F55" i="26" s="1"/>
  <c r="Q54" i="26"/>
  <c r="R54" i="26" s="1"/>
  <c r="I54" i="26"/>
  <c r="J54" i="26" s="1"/>
  <c r="E54" i="26"/>
  <c r="F54" i="26" s="1"/>
  <c r="R52" i="26"/>
  <c r="N52" i="26"/>
  <c r="J52" i="26"/>
  <c r="F52" i="26"/>
  <c r="R51" i="26"/>
  <c r="N51" i="26"/>
  <c r="J51" i="26"/>
  <c r="F51" i="26"/>
  <c r="R50" i="26"/>
  <c r="N50" i="26"/>
  <c r="J50" i="26"/>
  <c r="F50" i="26"/>
  <c r="O49" i="26"/>
  <c r="R49" i="26" s="1"/>
  <c r="K49" i="26"/>
  <c r="N49" i="26" s="1"/>
  <c r="G49" i="26"/>
  <c r="J49" i="26" s="1"/>
  <c r="D49" i="26"/>
  <c r="F49" i="26" s="1"/>
  <c r="R48" i="26"/>
  <c r="N48" i="26"/>
  <c r="J48" i="26"/>
  <c r="F48" i="26"/>
  <c r="R47" i="26"/>
  <c r="N47" i="26"/>
  <c r="J47" i="26"/>
  <c r="F47" i="26"/>
  <c r="R46" i="26"/>
  <c r="N46" i="26"/>
  <c r="J46" i="26"/>
  <c r="F46" i="26"/>
  <c r="O45" i="26"/>
  <c r="R45" i="26" s="1"/>
  <c r="K45" i="26"/>
  <c r="N45" i="26" s="1"/>
  <c r="G45" i="26"/>
  <c r="J45" i="26" s="1"/>
  <c r="D45" i="26"/>
  <c r="F45" i="26" s="1"/>
  <c r="R44" i="26"/>
  <c r="N44" i="26"/>
  <c r="J44" i="26"/>
  <c r="F44" i="26"/>
  <c r="R43" i="26"/>
  <c r="N43" i="26"/>
  <c r="J43" i="26"/>
  <c r="F43" i="26"/>
  <c r="R42" i="26"/>
  <c r="N42" i="26"/>
  <c r="J42" i="26"/>
  <c r="F42" i="26"/>
  <c r="R41" i="26"/>
  <c r="N41" i="26"/>
  <c r="J41" i="26"/>
  <c r="F41" i="26"/>
  <c r="R40" i="26"/>
  <c r="N40" i="26"/>
  <c r="J40" i="26"/>
  <c r="F40" i="26"/>
  <c r="O39" i="26"/>
  <c r="R39" i="26" s="1"/>
  <c r="K39" i="26"/>
  <c r="N39" i="26" s="1"/>
  <c r="G39" i="26"/>
  <c r="J39" i="26" s="1"/>
  <c r="D39" i="26"/>
  <c r="F39" i="26" s="1"/>
  <c r="R38" i="26"/>
  <c r="N38" i="26"/>
  <c r="J38" i="26"/>
  <c r="F38" i="26"/>
  <c r="R37" i="26"/>
  <c r="N37" i="26"/>
  <c r="J37" i="26"/>
  <c r="F37" i="26"/>
  <c r="R36" i="26"/>
  <c r="N36" i="26"/>
  <c r="J36" i="26"/>
  <c r="F36" i="26"/>
  <c r="R35" i="26"/>
  <c r="N35" i="26"/>
  <c r="F35" i="26"/>
  <c r="R34" i="26"/>
  <c r="O34" i="26"/>
  <c r="K34" i="26"/>
  <c r="N34" i="26" s="1"/>
  <c r="G34" i="26"/>
  <c r="J34" i="26" s="1"/>
  <c r="D34" i="26"/>
  <c r="F34" i="26" s="1"/>
  <c r="R33" i="26"/>
  <c r="N33" i="26"/>
  <c r="J33" i="26"/>
  <c r="F33" i="26"/>
  <c r="R32" i="26"/>
  <c r="N32" i="26"/>
  <c r="J32" i="26"/>
  <c r="F32" i="26"/>
  <c r="R31" i="26"/>
  <c r="N31" i="26"/>
  <c r="J31" i="26"/>
  <c r="F31" i="26"/>
  <c r="R30" i="26"/>
  <c r="N30" i="26"/>
  <c r="J30" i="26"/>
  <c r="F30" i="26"/>
  <c r="R29" i="26"/>
  <c r="N29" i="26"/>
  <c r="J29" i="26"/>
  <c r="F29" i="26"/>
  <c r="R28" i="26"/>
  <c r="N28" i="26"/>
  <c r="J28" i="26"/>
  <c r="F28" i="26"/>
  <c r="R27" i="26"/>
  <c r="N27" i="26"/>
  <c r="J27" i="26"/>
  <c r="F27" i="26"/>
  <c r="R26" i="26"/>
  <c r="N26" i="26"/>
  <c r="J26" i="26"/>
  <c r="F26" i="26"/>
  <c r="R25" i="26"/>
  <c r="N25" i="26"/>
  <c r="J25" i="26"/>
  <c r="F25" i="26"/>
  <c r="R24" i="26"/>
  <c r="O24" i="26"/>
  <c r="K24" i="26"/>
  <c r="N24" i="26" s="1"/>
  <c r="G24" i="26"/>
  <c r="J24" i="26" s="1"/>
  <c r="D24" i="26"/>
  <c r="F24" i="26" s="1"/>
  <c r="R23" i="26"/>
  <c r="N23" i="26"/>
  <c r="J23" i="26"/>
  <c r="F23" i="26"/>
  <c r="R22" i="26"/>
  <c r="N22" i="26"/>
  <c r="J22" i="26"/>
  <c r="F22" i="26"/>
  <c r="R21" i="26"/>
  <c r="N21" i="26"/>
  <c r="J21" i="26"/>
  <c r="F21" i="26"/>
  <c r="R20" i="26"/>
  <c r="N20" i="26"/>
  <c r="J20" i="26"/>
  <c r="F20" i="26"/>
  <c r="R19" i="26"/>
  <c r="N19" i="26"/>
  <c r="J19" i="26"/>
  <c r="F19" i="26"/>
  <c r="R18" i="26"/>
  <c r="O18" i="26"/>
  <c r="K18" i="26"/>
  <c r="G18" i="26"/>
  <c r="J18" i="26" s="1"/>
  <c r="D18" i="26"/>
  <c r="F18" i="26" s="1"/>
  <c r="R17" i="26"/>
  <c r="O17" i="26"/>
  <c r="F104" i="27" l="1"/>
  <c r="D4" i="27"/>
  <c r="J3" i="27"/>
  <c r="K3" i="27" s="1"/>
  <c r="H4" i="27"/>
  <c r="F6" i="27"/>
  <c r="G17" i="26"/>
  <c r="J17" i="26" s="1"/>
  <c r="K17" i="26"/>
  <c r="N17" i="26" s="1"/>
  <c r="N55" i="26"/>
  <c r="M54" i="26"/>
  <c r="N54" i="26" s="1"/>
  <c r="D17" i="26"/>
  <c r="F17" i="26" s="1"/>
  <c r="N56" i="26"/>
  <c r="N18" i="26"/>
  <c r="G104" i="27" l="1"/>
  <c r="F103" i="27"/>
  <c r="G103" i="27" s="1"/>
  <c r="E4" i="27"/>
  <c r="D3" i="27"/>
  <c r="E3" i="27" s="1"/>
  <c r="I4" i="27"/>
  <c r="H3" i="27"/>
  <c r="I3" i="27" s="1"/>
  <c r="F5" i="27"/>
  <c r="H32" i="25"/>
  <c r="D32" i="25"/>
  <c r="K32" i="25"/>
  <c r="J20" i="25"/>
  <c r="J32" i="25" s="1"/>
  <c r="I20" i="25"/>
  <c r="I32" i="25" s="1"/>
  <c r="H20" i="25"/>
  <c r="G32" i="25"/>
  <c r="F20" i="25"/>
  <c r="F32" i="25" s="1"/>
  <c r="E20" i="25"/>
  <c r="E32" i="25" s="1"/>
  <c r="D20" i="25"/>
  <c r="C20" i="25"/>
  <c r="C32" i="25" s="1"/>
  <c r="B20" i="25"/>
  <c r="B32" i="25" s="1"/>
  <c r="F4" i="27" l="1"/>
  <c r="C34" i="25"/>
  <c r="F3" i="27" l="1"/>
  <c r="D58" i="23"/>
  <c r="E58" i="23"/>
  <c r="F58" i="23"/>
  <c r="G58" i="23"/>
  <c r="H58" i="23"/>
  <c r="I58" i="23"/>
  <c r="J58" i="23"/>
  <c r="K58" i="23"/>
  <c r="C58" i="23"/>
  <c r="I45" i="23" l="1"/>
  <c r="I52" i="23" l="1"/>
  <c r="J65" i="20"/>
  <c r="G59" i="20"/>
  <c r="G7" i="24" l="1"/>
  <c r="H7" i="24"/>
  <c r="H13" i="24" s="1"/>
  <c r="H24" i="24" s="1"/>
  <c r="F10" i="24"/>
  <c r="G10" i="24"/>
  <c r="H10" i="24"/>
  <c r="G13" i="24"/>
  <c r="G24" i="24" s="1"/>
  <c r="F22" i="24"/>
  <c r="G22" i="24"/>
  <c r="H22" i="24"/>
  <c r="F13" i="24" l="1"/>
  <c r="F24" i="24" s="1"/>
  <c r="H18" i="15"/>
  <c r="L88" i="20"/>
  <c r="K88" i="20" l="1"/>
  <c r="J63" i="20"/>
  <c r="G93" i="20"/>
  <c r="J88" i="20"/>
  <c r="G55" i="20"/>
  <c r="G37" i="20" l="1"/>
  <c r="F52" i="23" l="1"/>
  <c r="E52" i="23"/>
  <c r="C30" i="23"/>
  <c r="B18" i="15" l="1"/>
  <c r="H52" i="23" l="1"/>
  <c r="D52" i="23" l="1"/>
  <c r="G11" i="20" l="1"/>
  <c r="F7" i="20" l="1"/>
  <c r="G34" i="20" l="1"/>
  <c r="G18" i="20"/>
  <c r="G76" i="20" l="1"/>
  <c r="H45" i="23"/>
  <c r="E30" i="23" l="1"/>
  <c r="G16" i="20"/>
  <c r="G15" i="20"/>
  <c r="F80" i="20" l="1"/>
  <c r="G52" i="23" l="1"/>
  <c r="G45" i="23" s="1"/>
  <c r="C45" i="23" l="1"/>
  <c r="J80" i="20" l="1"/>
  <c r="G86" i="20"/>
  <c r="G75" i="20"/>
  <c r="G85" i="20" l="1"/>
  <c r="G13" i="20" l="1"/>
  <c r="G12" i="20"/>
  <c r="F45" i="23" l="1"/>
  <c r="G83" i="20" l="1"/>
  <c r="O25" i="23" l="1"/>
  <c r="N25" i="23"/>
  <c r="D45" i="23" l="1"/>
  <c r="F65" i="20" l="1"/>
  <c r="G84" i="20" l="1"/>
  <c r="G19" i="20"/>
  <c r="D39" i="23" l="1"/>
  <c r="E39" i="23"/>
  <c r="C39" i="23" l="1"/>
  <c r="G10" i="20" l="1"/>
  <c r="G70" i="20"/>
  <c r="G67" i="20"/>
  <c r="G66" i="20"/>
  <c r="G65" i="20" l="1"/>
  <c r="G27" i="20"/>
  <c r="G9" i="20"/>
  <c r="G33" i="20" l="1"/>
  <c r="L7" i="20" l="1"/>
  <c r="K7" i="20"/>
  <c r="J18" i="15" l="1"/>
  <c r="K40" i="20"/>
  <c r="L40" i="20"/>
  <c r="E45" i="23" l="1"/>
  <c r="L6" i="20" l="1"/>
  <c r="L47" i="20" s="1"/>
  <c r="J35" i="20" l="1"/>
  <c r="J29" i="20" s="1"/>
  <c r="J24" i="20"/>
  <c r="F41" i="20"/>
  <c r="G43" i="20" l="1"/>
  <c r="G14" i="20"/>
  <c r="J41" i="20" l="1"/>
  <c r="G87" i="20"/>
  <c r="G31" i="20"/>
  <c r="G32" i="20"/>
  <c r="G60" i="20"/>
  <c r="M30" i="23" l="1"/>
  <c r="M26" i="23"/>
  <c r="M36" i="23"/>
  <c r="M42" i="23"/>
  <c r="M45" i="23"/>
  <c r="M25" i="23" l="1"/>
  <c r="M62" i="23" s="1"/>
  <c r="G42" i="20"/>
  <c r="J7" i="20" l="1"/>
  <c r="G20" i="20"/>
  <c r="G17" i="20"/>
  <c r="G46" i="20"/>
  <c r="G45" i="20"/>
  <c r="J44" i="20"/>
  <c r="F44" i="20"/>
  <c r="F72" i="20"/>
  <c r="F71" i="20" s="1"/>
  <c r="G44" i="20" l="1"/>
  <c r="C52" i="23"/>
  <c r="J72" i="20" l="1"/>
  <c r="G74" i="20"/>
  <c r="J52" i="23" l="1"/>
  <c r="K52" i="23"/>
  <c r="K45" i="23" s="1"/>
  <c r="L52" i="23"/>
  <c r="G30" i="20" l="1"/>
  <c r="F40" i="20"/>
  <c r="J26" i="20"/>
  <c r="J57" i="20" l="1"/>
  <c r="G61" i="20"/>
  <c r="F88" i="20"/>
  <c r="G89" i="20"/>
  <c r="F57" i="20"/>
  <c r="F35" i="20"/>
  <c r="F29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9" i="23" l="1"/>
  <c r="N59" i="23"/>
  <c r="H36" i="23" l="1"/>
  <c r="C36" i="23"/>
  <c r="O45" i="23" l="1"/>
  <c r="O62" i="23" s="1"/>
  <c r="N45" i="23"/>
  <c r="F30" i="23" l="1"/>
  <c r="D30" i="23"/>
  <c r="M39" i="20"/>
  <c r="M41" i="20"/>
  <c r="M42" i="20"/>
  <c r="K71" i="20"/>
  <c r="J21" i="20"/>
  <c r="M26" i="20"/>
  <c r="J38" i="20"/>
  <c r="M38" i="20" s="1"/>
  <c r="H41" i="20"/>
  <c r="H40" i="20" s="1"/>
  <c r="I41" i="20"/>
  <c r="I40" i="20" s="1"/>
  <c r="L68" i="20"/>
  <c r="L52" i="20" s="1"/>
  <c r="P6" i="23"/>
  <c r="Q6" i="23"/>
  <c r="C26" i="23"/>
  <c r="C42" i="23"/>
  <c r="D42" i="23" s="1"/>
  <c r="D26" i="23"/>
  <c r="D36" i="23"/>
  <c r="G26" i="23"/>
  <c r="G30" i="23"/>
  <c r="H26" i="23"/>
  <c r="J26" i="23"/>
  <c r="N62" i="23"/>
  <c r="E26" i="23"/>
  <c r="F26" i="23"/>
  <c r="I26" i="23"/>
  <c r="K26" i="23"/>
  <c r="L26" i="23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J45" i="23"/>
  <c r="L45" i="23"/>
  <c r="C59" i="23"/>
  <c r="P66" i="23"/>
  <c r="Q66" i="23"/>
  <c r="K68" i="20"/>
  <c r="K52" i="20" s="1"/>
  <c r="J53" i="20"/>
  <c r="M63" i="20"/>
  <c r="J68" i="20"/>
  <c r="M80" i="20"/>
  <c r="M88" i="20"/>
  <c r="F53" i="20"/>
  <c r="F63" i="20"/>
  <c r="F68" i="20"/>
  <c r="I53" i="20"/>
  <c r="I72" i="20"/>
  <c r="H53" i="20"/>
  <c r="H72" i="20"/>
  <c r="E53" i="20"/>
  <c r="G54" i="20"/>
  <c r="G56" i="20"/>
  <c r="G58" i="20"/>
  <c r="G62" i="20"/>
  <c r="G64" i="20"/>
  <c r="G69" i="20"/>
  <c r="G73" i="20"/>
  <c r="G77" i="20"/>
  <c r="G78" i="20"/>
  <c r="G79" i="20"/>
  <c r="G81" i="20"/>
  <c r="G82" i="20"/>
  <c r="G90" i="20"/>
  <c r="G7" i="20"/>
  <c r="G8" i="20"/>
  <c r="F21" i="20"/>
  <c r="G22" i="20"/>
  <c r="G23" i="20"/>
  <c r="F24" i="20"/>
  <c r="G25" i="20"/>
  <c r="F26" i="20"/>
  <c r="G28" i="20"/>
  <c r="G36" i="20"/>
  <c r="G35" i="20" s="1"/>
  <c r="F38" i="20"/>
  <c r="E29" i="20"/>
  <c r="I88" i="20"/>
  <c r="I80" i="20"/>
  <c r="I57" i="20"/>
  <c r="I63" i="20"/>
  <c r="I68" i="20"/>
  <c r="H63" i="20"/>
  <c r="H68" i="20"/>
  <c r="H80" i="20"/>
  <c r="E68" i="20"/>
  <c r="E7" i="20"/>
  <c r="H7" i="20"/>
  <c r="I7" i="20"/>
  <c r="E38" i="20"/>
  <c r="H38" i="20"/>
  <c r="I38" i="20"/>
  <c r="E41" i="20"/>
  <c r="E40" i="20" s="1"/>
  <c r="H21" i="20"/>
  <c r="H24" i="20"/>
  <c r="H26" i="20"/>
  <c r="H29" i="20"/>
  <c r="I21" i="20"/>
  <c r="I24" i="20"/>
  <c r="I26" i="20"/>
  <c r="I29" i="20"/>
  <c r="E57" i="20"/>
  <c r="E63" i="20"/>
  <c r="E21" i="20"/>
  <c r="E24" i="20"/>
  <c r="E26" i="20"/>
  <c r="E80" i="20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I18" i="15"/>
  <c r="G18" i="15"/>
  <c r="H57" i="20"/>
  <c r="H25" i="23" l="1"/>
  <c r="H62" i="23" s="1"/>
  <c r="L25" i="23"/>
  <c r="E25" i="23"/>
  <c r="C25" i="23"/>
  <c r="C62" i="23" s="1"/>
  <c r="F52" i="20"/>
  <c r="J52" i="20"/>
  <c r="G63" i="20"/>
  <c r="G24" i="20"/>
  <c r="I71" i="20"/>
  <c r="H6" i="20"/>
  <c r="H47" i="20" s="1"/>
  <c r="H92" i="20"/>
  <c r="E62" i="23"/>
  <c r="L62" i="23"/>
  <c r="E6" i="20"/>
  <c r="E47" i="20" s="1"/>
  <c r="I52" i="20"/>
  <c r="J6" i="20"/>
  <c r="G26" i="20"/>
  <c r="F6" i="20"/>
  <c r="F47" i="20" s="1"/>
  <c r="J40" i="20"/>
  <c r="G40" i="20" s="1"/>
  <c r="D25" i="23"/>
  <c r="D62" i="23" s="1"/>
  <c r="I25" i="23"/>
  <c r="I62" i="23" s="1"/>
  <c r="F25" i="23"/>
  <c r="F62" i="23" s="1"/>
  <c r="G88" i="20"/>
  <c r="M24" i="20"/>
  <c r="G53" i="20"/>
  <c r="G68" i="20"/>
  <c r="I6" i="20"/>
  <c r="I47" i="20" s="1"/>
  <c r="G21" i="20"/>
  <c r="G41" i="20"/>
  <c r="M21" i="20"/>
  <c r="G29" i="20"/>
  <c r="H52" i="20"/>
  <c r="G39" i="20"/>
  <c r="G80" i="20"/>
  <c r="G38" i="20"/>
  <c r="H71" i="20"/>
  <c r="E52" i="20"/>
  <c r="I92" i="20"/>
  <c r="G25" i="23"/>
  <c r="G62" i="23" s="1"/>
  <c r="K25" i="23"/>
  <c r="K62" i="23" s="1"/>
  <c r="J25" i="23"/>
  <c r="J62" i="23" s="1"/>
  <c r="K20" i="15"/>
  <c r="F20" i="15"/>
  <c r="J71" i="20"/>
  <c r="G72" i="20"/>
  <c r="M53" i="20"/>
  <c r="M72" i="20"/>
  <c r="L71" i="20"/>
  <c r="M71" i="20" s="1"/>
  <c r="I91" i="20" l="1"/>
  <c r="H91" i="20"/>
  <c r="J47" i="20"/>
  <c r="G47" i="20" s="1"/>
  <c r="G71" i="20"/>
  <c r="F92" i="20"/>
  <c r="F94" i="20" s="1"/>
  <c r="F91" i="20"/>
  <c r="E78" i="20" s="1"/>
  <c r="E72" i="20" s="1"/>
  <c r="E71" i="20" s="1"/>
  <c r="E91" i="20" s="1"/>
  <c r="G57" i="20"/>
  <c r="M52" i="20"/>
  <c r="L91" i="20"/>
  <c r="L92" i="20"/>
  <c r="L94" i="20" s="1"/>
  <c r="M57" i="20"/>
  <c r="K92" i="20"/>
  <c r="K94" i="20" s="1"/>
  <c r="K91" i="20"/>
  <c r="G6" i="20"/>
  <c r="J92" i="20"/>
  <c r="J94" i="20" s="1"/>
  <c r="G52" i="20"/>
  <c r="J91" i="20"/>
  <c r="G94" i="20" l="1"/>
  <c r="M92" i="20"/>
  <c r="G91" i="20"/>
  <c r="E92" i="20"/>
  <c r="G92" i="20"/>
  <c r="M91" i="20"/>
  <c r="M29" i="20"/>
  <c r="K6" i="20"/>
  <c r="K47" i="20" s="1"/>
  <c r="M47" i="20" s="1"/>
  <c r="M6" i="20" l="1"/>
</calcChain>
</file>

<file path=xl/sharedStrings.xml><?xml version="1.0" encoding="utf-8"?>
<sst xmlns="http://schemas.openxmlformats.org/spreadsheetml/2006/main" count="779" uniqueCount="572">
  <si>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</si>
  <si>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</si>
  <si>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</si>
  <si>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</si>
  <si>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</si>
  <si>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</si>
  <si>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</si>
  <si>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</si>
  <si>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</si>
  <si>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</si>
  <si>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</si>
  <si>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</si>
  <si>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</si>
  <si>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</si>
  <si>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</si>
  <si>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</si>
  <si>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</si>
  <si>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</si>
  <si>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</si>
  <si>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</si>
  <si>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</si>
  <si>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</si>
  <si>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</si>
  <si>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</si>
  <si>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</si>
  <si>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</si>
  <si>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ostvareni obavljanjem poslova na tržištu </t>
  </si>
  <si>
    <t>PRIHODI OD PRODAJE NEFINANCIJSKE IMOVINE</t>
  </si>
  <si>
    <t>Prihodi od prodaje proizvedene dugotrajne imovine</t>
  </si>
  <si>
    <t>RASHODI POSLOVANJA</t>
  </si>
  <si>
    <t>Plaće (bruto)</t>
  </si>
  <si>
    <t>Ostali rashodi za zaposlene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</si>
  <si>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</si>
  <si>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</si>
  <si>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</si>
  <si>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</si>
  <si>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</si>
  <si>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</si>
  <si>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</si>
  <si>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</si>
  <si>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</si>
  <si>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</si>
  <si>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</si>
  <si>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</si>
  <si>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</si>
  <si>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</si>
  <si>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</si>
  <si>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Prijevozna sredstva</t>
  </si>
  <si>
    <t xml:space="preserve">PLAN S.B.  ZA 2014.                   </t>
  </si>
  <si>
    <t xml:space="preserve">PLAN N.G.  ZA 2014.                   </t>
  </si>
  <si>
    <t>(7-5) 6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</si>
  <si>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</si>
  <si>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</si>
  <si>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</si>
  <si>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</si>
  <si>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</si>
  <si>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</si>
  <si>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</si>
  <si>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</si>
  <si>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</si>
  <si>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Nematerijalna proizvedena imovina</t>
  </si>
  <si>
    <t>UKUPNO A/Tpr./Kpr.</t>
  </si>
  <si>
    <t>Korisnik proračuna</t>
  </si>
  <si>
    <t>(proračunski/izvanproračunski)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</si>
  <si>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</si>
  <si>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</si>
  <si>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</si>
  <si>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</si>
  <si>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</si>
  <si>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</si>
  <si>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</si>
  <si>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</si>
  <si>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</si>
  <si>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</si>
  <si>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</si>
  <si>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</si>
  <si>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UKUPNO PRIHODI I PRIMICI</t>
  </si>
  <si>
    <t>kamate za primljene kredite</t>
  </si>
  <si>
    <t>naknade troškova osoba izvan radnog odnosa</t>
  </si>
  <si>
    <t>Opća bolnica Nova Gradiška</t>
  </si>
  <si>
    <t>Otplata glavnice primljenih robnih zajmova</t>
  </si>
  <si>
    <t>građevinski objekti</t>
  </si>
  <si>
    <t>Građevinski objekti</t>
  </si>
  <si>
    <t>PRIMICI OD FINANCIJSKE IMOVINE I ZADUŽIVANJA</t>
  </si>
  <si>
    <t>Namjenski primici od EU fondova</t>
  </si>
  <si>
    <t>namjenski primici od EU FONDOVA</t>
  </si>
  <si>
    <t>Namjenski primici od EU FONDOVA</t>
  </si>
  <si>
    <t>pomoći iz državnog proračuna za pokriće gubitka</t>
  </si>
  <si>
    <t>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</si>
  <si>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</si>
  <si>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</si>
  <si>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</si>
  <si>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</si>
  <si>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</si>
  <si>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</si>
  <si>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</si>
  <si>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</si>
  <si>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</si>
  <si>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</si>
  <si>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proračunskim korisnicima drugih proračuna-stručno osposoblj</t>
  </si>
  <si>
    <t>pomoći temeljem prijenosa EU sredstava-stručno osposob.</t>
  </si>
  <si>
    <t>tekuće 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</si>
  <si>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</si>
  <si>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</si>
  <si>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</si>
  <si>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</si>
  <si>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Dodatna ulaganja na građevinskim objektima JIL</t>
  </si>
  <si>
    <t>Dodatna ulaganja na građevinskim objektima</t>
  </si>
  <si>
    <t>Prihodi za financiranje rashoda poslovanja -dec.sr.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</si>
  <si>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</si>
  <si>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</si>
  <si>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</si>
  <si>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</si>
  <si>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</si>
  <si>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</si>
  <si>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</si>
  <si>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Dodatna ulaganja na građevinskim objektima - decentralizirana sredstva</t>
  </si>
  <si>
    <t>2023.</t>
  </si>
  <si>
    <t>PROJEKCIJA PLANA 2024.</t>
  </si>
  <si>
    <t>PROJEKCIJA FINANCIJSKOG PLANA 2024.</t>
  </si>
  <si>
    <t>Procjena 2024.</t>
  </si>
  <si>
    <t>2024.</t>
  </si>
  <si>
    <t>dodatno ulaganje na građevinskim objektima</t>
  </si>
  <si>
    <t>Postrojenja i oprema-dec</t>
  </si>
  <si>
    <t>postrojenja i oprema</t>
  </si>
  <si>
    <t>pomoći temeljem prijenosa između istog  proračuna</t>
  </si>
  <si>
    <t xml:space="preserve">Prihodi od zateznih kamata 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</si>
  <si>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</si>
  <si>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</si>
  <si>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</si>
  <si>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</si>
  <si>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</si>
  <si>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</si>
  <si>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</si>
  <si>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</si>
  <si>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</si>
  <si>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(u EUR)</t>
  </si>
  <si>
    <t>PROJEKCIJA PLANA 2025.</t>
  </si>
  <si>
    <t xml:space="preserve"> Plan poslovanja za 2023.</t>
  </si>
  <si>
    <t>Procjena 2025.</t>
  </si>
  <si>
    <t>PROJEKCIJA FINANCIJSKOG PLANA 2025.</t>
  </si>
  <si>
    <t>Ukupno prihodi i primici za 2024. i 2025.</t>
  </si>
  <si>
    <t>Ukupno prihodi i primici za 2023.</t>
  </si>
  <si>
    <t xml:space="preserve">63-pomoći iz državnog proračuna za pokriće gubitka </t>
  </si>
  <si>
    <t xml:space="preserve">63-pomoći iz državnog proračuna za nabava mob. rtg uređaja </t>
  </si>
  <si>
    <t>63-tekuće pomoći iz proračuna-općine</t>
  </si>
  <si>
    <t>63-pomoći iz drž. Proračuna-covid19 potrošni med.mater</t>
  </si>
  <si>
    <t>64-prihodi od financijske imovine</t>
  </si>
  <si>
    <t>2025.</t>
  </si>
  <si>
    <t>PLAN ZA 2023.</t>
  </si>
  <si>
    <t>Mladen Sertić, dipl.inž.</t>
  </si>
  <si>
    <t>PREDSJEDNIK UPRAVNOG VIJEĆA:</t>
  </si>
  <si>
    <t>VIŠAK / MANJAK + NETO FINANCIRANJE</t>
  </si>
  <si>
    <t>NETO FINANCIRANJE</t>
  </si>
  <si>
    <t>IZDACI ZA FINANCIJSKU IMOVINU I OTPLATE ZAJMOVA</t>
  </si>
  <si>
    <t>Projekcija plana za 2025.</t>
  </si>
  <si>
    <t>Projekcija plana za 2024.</t>
  </si>
  <si>
    <t>Prijedlog plana za 2023.</t>
  </si>
  <si>
    <t xml:space="preserve">RAČUN FINANCIRANJA </t>
  </si>
  <si>
    <t>VIŠAK/MANJAK IZ PRETHODNE(IH) GODINE KOJI ĆE SE POKRITI/RASPOREDITI</t>
  </si>
  <si>
    <t xml:space="preserve">UKUPAN DONOS VIŠKA/MANJKA IZ PRETHODNE(IH) GODINA </t>
  </si>
  <si>
    <t>VIŠKOVI/MANJKOVI</t>
  </si>
  <si>
    <t>RAZLIKA - VIŠAK / MANJAK</t>
  </si>
  <si>
    <t>RASHODI ZA NEFINANCIJSKU IMOVINU</t>
  </si>
  <si>
    <t>RASHODI  POSLOVANJA</t>
  </si>
  <si>
    <t>RASHODI UKUPNO</t>
  </si>
  <si>
    <t>PRIHODI UKUPNO</t>
  </si>
  <si>
    <t xml:space="preserve">PRIHODI/RASHODI TEKUĆA GODINA </t>
  </si>
  <si>
    <t>( u EUR)</t>
  </si>
  <si>
    <t>OPĆI DIO</t>
  </si>
  <si>
    <t>PLAN SA POKRIĆEM GUBITKA</t>
  </si>
  <si>
    <t>Rashodi za materijal i energiju-</t>
  </si>
  <si>
    <t>pomoći iz državnog proračuna-POPRAVAK i nabava rtg cijevi za MSCT UREĐAJ</t>
  </si>
  <si>
    <t>pomoći iz državnog proračuna-adaptacija potkrovlja ZGRADA STARA BOLNICA</t>
  </si>
  <si>
    <t xml:space="preserve">Dodatno ulaganje na građevinskim objektima-ADAPTACIJA POTKROVLJA-STARA BOLNICA </t>
  </si>
  <si>
    <t>dodatno ulaganje na građevinskim objektima- UKLANJANJE POSLOVNE GRAĐEVINE</t>
  </si>
  <si>
    <t xml:space="preserve">Dodatna ulaganja na građevinskim objektima-potkrovlje stara bolnica </t>
  </si>
  <si>
    <t>dodatno ulaganje na građevinskim objektima-uklanjanje posl.zgrade</t>
  </si>
  <si>
    <t>Pomoći iz inozemstva i od subjekata unutar općeg proračuna</t>
  </si>
  <si>
    <t>Prihodi od upravnih i administrativnih pristojbi,pristojbi po posebnim 
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</si>
  <si>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</si>
  <si>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</si>
  <si>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Prihodi od HZZO-a na temelju ugovornih obveza</t>
  </si>
  <si>
    <t>Kazne,upravne mjere i ostali prihodi</t>
  </si>
  <si>
    <t>Primljeni krediti i zajmovi od kreditnih i ostalih financijskih  institucija izvan javnog sektora</t>
  </si>
  <si>
    <t>Primljeni zajmovi od trgovačkih društava i obrtnika izvan javnog sektora</t>
  </si>
  <si>
    <t>6+7+8</t>
  </si>
  <si>
    <t>Naknade troškova osobama izvan radnog odnosa</t>
  </si>
  <si>
    <t xml:space="preserve">Naknade građanima i kućanstvima na temelju osiguranja i druge naknade </t>
  </si>
  <si>
    <t>Izdaci za otplatu glavnice  primljenih kredita i zajmova-dec</t>
  </si>
  <si>
    <t>Prihodi od prodaje proizvedene dugotrajne imovine-građevinskih objekata</t>
  </si>
  <si>
    <t>Rashodi za usluge-popravak pcr uređaja,klime,usluge najma</t>
  </si>
  <si>
    <t>Pomoći dane u inozemstvo i  unutar općeg proračuna</t>
  </si>
  <si>
    <t>Ostale naknade građanima iz proračuna-Kazne, penali i naknade štete, ostali tr.</t>
  </si>
  <si>
    <t>nematerijalna proizvedena imovina-rač.programi</t>
  </si>
  <si>
    <t>Naknade građanima i kućanstvima na temelju osiguranja i druge naknade</t>
  </si>
  <si>
    <r>
      <t>Ostali rashodi-</t>
    </r>
    <r>
      <rPr>
        <i/>
        <sz val="10"/>
        <rFont val="Calibri"/>
        <family val="2"/>
        <charset val="238"/>
        <scheme val="minor"/>
      </rPr>
      <t>teku</t>
    </r>
    <r>
      <rPr>
        <sz val="10"/>
        <rFont val="Calibri"/>
        <family val="2"/>
        <charset val="238"/>
        <scheme val="minor"/>
      </rPr>
      <t>će donacije u novcu</t>
    </r>
  </si>
  <si>
    <t>Knjige,umjetnička djela i ostale izložbene vrijednosti</t>
  </si>
  <si>
    <t>Izdaci za otplatu glavnice prinljenih kredita i zajmova</t>
  </si>
  <si>
    <t>Prihodi i primici</t>
  </si>
  <si>
    <t xml:space="preserve">Prihodi i primici </t>
  </si>
  <si>
    <t>Prihodi i primici -pomoći ,…</t>
  </si>
  <si>
    <t xml:space="preserve">Prihodi i primici-pokriće gubitka </t>
  </si>
  <si>
    <t>Prihodi i primici - Županijski proračun</t>
  </si>
  <si>
    <t>Prijevozna sredstva-rabljeni osobni automobil,kombi vozila kamioni,traktor,bicikli…</t>
  </si>
  <si>
    <t xml:space="preserve">63-pomoći iz inozemstva i od subjekata unutar općeg proračunu </t>
  </si>
  <si>
    <t>63-Pomoći od izvanproračunskih korisnika HZZ</t>
  </si>
  <si>
    <t xml:space="preserve">63-pomoći iz državnog proračuna za popravk i nabavu cijevi za MSCT  uređaja </t>
  </si>
  <si>
    <t>63-pomoći iz drž pror. Za adaptaciju potkrovlja</t>
  </si>
  <si>
    <t>63-pomoći temeljem prijenosa EU sredstava</t>
  </si>
  <si>
    <t xml:space="preserve">63-pomoći temeljem prijenosa  sredstava-ŽUPANIJA </t>
  </si>
  <si>
    <t xml:space="preserve">63-Pomoći iz inozemstva i od subjekata unutar općeg proračunu </t>
  </si>
  <si>
    <t>64-prihodi od nefinancijske imovine</t>
  </si>
  <si>
    <t>64-Prihodi od imovine</t>
  </si>
  <si>
    <t>65-Prihodi od upravlnih i administrativnih pristojbi,pristojbi po posebnim propisima i naknada</t>
  </si>
  <si>
    <t>66-Prihodi od prodaje proizvoda i robe ,te  pruženih usluga i prihodi od donacija te povrati po protestiranim jamstvima</t>
  </si>
  <si>
    <t>67-Prihod od nadležnog proračuna i od HZZO-a temeljem ugovornih obveza</t>
  </si>
  <si>
    <t>68-Kazne,upravne mjere iostali prihodi</t>
  </si>
  <si>
    <t>72-Prihodi od prodaje proizvedene dugotrajne imovine -građevinskih 
objekata</t>
  </si>
  <si>
    <t>72-prihod od prodaje prijevoznih sredstava</t>
  </si>
  <si>
    <t>84-Primici od zaduživanja</t>
  </si>
  <si>
    <t>85-Prihodi od prodaje vrijednosnih papira iz portfelja</t>
  </si>
  <si>
    <t>BRODSKO POSAVSKA ŽUPANIJA</t>
  </si>
  <si>
    <t/>
  </si>
  <si>
    <t>PETRA KREŠIMIRA IV BR. 1</t>
  </si>
  <si>
    <t>35000 Slavonski Brod</t>
  </si>
  <si>
    <t>OIB: 27400987949</t>
  </si>
  <si>
    <t>POZIC</t>
  </si>
  <si>
    <t>BROJ 
KONTA</t>
  </si>
  <si>
    <t>VRSTA PRIHODA / PRIMITAKA</t>
  </si>
  <si>
    <t>PLAN 2022.
(.u kn)</t>
  </si>
  <si>
    <t>PLAN 2022.
(u EUR)</t>
  </si>
  <si>
    <t>PLAN 2023. 
(u kn)</t>
  </si>
  <si>
    <t>PLAN 2023.
(u EUR)</t>
  </si>
  <si>
    <t xml:space="preserve">PROJEKCIJA
 2024.( u kn) </t>
  </si>
  <si>
    <t>PROJEKCIJA 2024
(u EUR)</t>
  </si>
  <si>
    <t>PROJEKCIJA 
2025. 
(u kn)</t>
  </si>
  <si>
    <t>PROJEKCIJA 
2025.
(u EUR)</t>
  </si>
  <si>
    <t>SVEUKUPNO PRIHODI</t>
  </si>
  <si>
    <t xml:space="preserve">Izvor </t>
  </si>
  <si>
    <t>3.</t>
  </si>
  <si>
    <t>VLASTITI PRIHODI</t>
  </si>
  <si>
    <t>P0502</t>
  </si>
  <si>
    <t>6615</t>
  </si>
  <si>
    <t>Prihodi od pruženih usluga</t>
  </si>
  <si>
    <t>P0513</t>
  </si>
  <si>
    <t>6413</t>
  </si>
  <si>
    <t>Kamate na oročena sredstva i depozite po viđenju</t>
  </si>
  <si>
    <t>P0604</t>
  </si>
  <si>
    <t>6831</t>
  </si>
  <si>
    <t>P0751</t>
  </si>
  <si>
    <t>6414</t>
  </si>
  <si>
    <t>Prihodi od zateznih kamata</t>
  </si>
  <si>
    <t>P0752</t>
  </si>
  <si>
    <t>6526</t>
  </si>
  <si>
    <t>Ostali nespomenuti prihodi</t>
  </si>
  <si>
    <t>4.</t>
  </si>
  <si>
    <t>PRIHODI ZA POSEBNE NAMJENE</t>
  </si>
  <si>
    <t>P0503</t>
  </si>
  <si>
    <t>P0503-01</t>
  </si>
  <si>
    <t>6361</t>
  </si>
  <si>
    <t>Tekuće pomoći proračunskim korisnicima iz proračuna koji im nije nadležan</t>
  </si>
  <si>
    <t>P0503-02</t>
  </si>
  <si>
    <t>6341</t>
  </si>
  <si>
    <t>Tekuće pomoći od izvanproračunskih korisnika</t>
  </si>
  <si>
    <t>P0503-04</t>
  </si>
  <si>
    <t>6391</t>
  </si>
  <si>
    <t>Tekući prijenosi između proračunskih koisnika</t>
  </si>
  <si>
    <t>P0514</t>
  </si>
  <si>
    <t>6731</t>
  </si>
  <si>
    <t>P0540</t>
  </si>
  <si>
    <t>6711</t>
  </si>
  <si>
    <t>Prihodi iz nadležnog proračuna za financiranje rashoda poslovanja</t>
  </si>
  <si>
    <t>P0605</t>
  </si>
  <si>
    <t>6614</t>
  </si>
  <si>
    <t>Prihodi od prodaje proizvoda</t>
  </si>
  <si>
    <t>P0606</t>
  </si>
  <si>
    <t>P0608</t>
  </si>
  <si>
    <t>5.</t>
  </si>
  <si>
    <t>POMOĆI</t>
  </si>
  <si>
    <t>P0517-01</t>
  </si>
  <si>
    <t>Tekuće pomoći iz proračuna</t>
  </si>
  <si>
    <t>P0517-04</t>
  </si>
  <si>
    <t>P0517-05</t>
  </si>
  <si>
    <t>6362</t>
  </si>
  <si>
    <t>Kapitalne pomoći</t>
  </si>
  <si>
    <t>P0607</t>
  </si>
  <si>
    <t>Tekuće pomoći od izvanpror.korisnika</t>
  </si>
  <si>
    <t>6.</t>
  </si>
  <si>
    <t>DONACIJE</t>
  </si>
  <si>
    <t>P0504</t>
  </si>
  <si>
    <t>6631</t>
  </si>
  <si>
    <t>Tekuće donacije</t>
  </si>
  <si>
    <t>P0515</t>
  </si>
  <si>
    <t>P0515-01</t>
  </si>
  <si>
    <t>P0515-02</t>
  </si>
  <si>
    <t>7211</t>
  </si>
  <si>
    <t>Stambeni objekti</t>
  </si>
  <si>
    <t>P0515-03</t>
  </si>
  <si>
    <t>6632</t>
  </si>
  <si>
    <t>Kapitalne donacije</t>
  </si>
  <si>
    <t>7.</t>
  </si>
  <si>
    <t>PRIHODI OD PRODAJE ILI ZAMJENE NEFIN. IMOVINE</t>
  </si>
  <si>
    <t>P0505</t>
  </si>
  <si>
    <t>P0516</t>
  </si>
  <si>
    <t>6422</t>
  </si>
  <si>
    <t>Prihodi od zakupa i iznajmljivanja imovine</t>
  </si>
  <si>
    <t>P0517</t>
  </si>
  <si>
    <t>8.</t>
  </si>
  <si>
    <t>P0517-02</t>
  </si>
  <si>
    <t>P0517-03</t>
  </si>
  <si>
    <t>P0517-06</t>
  </si>
  <si>
    <t>Aktivnost</t>
  </si>
  <si>
    <t>A700001</t>
  </si>
  <si>
    <t>Zdravstvene ustanove-ulaganja</t>
  </si>
  <si>
    <t>5.4.</t>
  </si>
  <si>
    <t>DECENTRALIZIRANA SREDSTVA (OBVEZE)</t>
  </si>
  <si>
    <t>Decentralizirana sredstva</t>
  </si>
  <si>
    <t>POZICIJA</t>
  </si>
  <si>
    <t>BROJ KONTA</t>
  </si>
  <si>
    <t>VRSTA RASHODA / IZDATAKA</t>
  </si>
  <si>
    <t>PLAN 2022.(u kn)</t>
  </si>
  <si>
    <t>PLAN 2022.
(u EUR).</t>
  </si>
  <si>
    <t>PLAN 2023. 
 (u kn)</t>
  </si>
  <si>
    <t>PROJEKCIJE 2024.(u kn)</t>
  </si>
  <si>
    <t>PROJEKCIJE 2024. (u EUR)</t>
  </si>
  <si>
    <t>PROJEKCIJE 2025.(u kn)</t>
  </si>
  <si>
    <t>PROJEKCIJE 2025. (u EUR)</t>
  </si>
  <si>
    <t>SVEUKUPNO RASHODI / IZDACI</t>
  </si>
  <si>
    <t>Glavni program</t>
  </si>
  <si>
    <t>A06</t>
  </si>
  <si>
    <t>ZDRAVSTVO I SOCIJALNA SKRB</t>
  </si>
  <si>
    <t>Program</t>
  </si>
  <si>
    <t>7000</t>
  </si>
  <si>
    <t>Zdravstvo</t>
  </si>
  <si>
    <t>A700011</t>
  </si>
  <si>
    <t>R3778</t>
  </si>
  <si>
    <t>3232</t>
  </si>
  <si>
    <t>Usluge tekućeg i investicijskog održavanja</t>
  </si>
  <si>
    <t>R3778-01</t>
  </si>
  <si>
    <t>3223</t>
  </si>
  <si>
    <t>Energija</t>
  </si>
  <si>
    <t>R3778-02</t>
  </si>
  <si>
    <t>3235</t>
  </si>
  <si>
    <t>Zakupnine i najamnine</t>
  </si>
  <si>
    <t>R3778-03</t>
  </si>
  <si>
    <t>3222</t>
  </si>
  <si>
    <t>Materijal i sirovine</t>
  </si>
  <si>
    <t>R3794</t>
  </si>
  <si>
    <t>4224</t>
  </si>
  <si>
    <t>Medicinska i laboratorijska oprema</t>
  </si>
  <si>
    <t>R3808</t>
  </si>
  <si>
    <t>3237</t>
  </si>
  <si>
    <t>Intelektualne i osobne usluge</t>
  </si>
  <si>
    <t>R3809</t>
  </si>
  <si>
    <t>3238</t>
  </si>
  <si>
    <t>Računalne usluge</t>
  </si>
  <si>
    <t>R3810</t>
  </si>
  <si>
    <t>4221</t>
  </si>
  <si>
    <t>Uredska oprema i namještaj</t>
  </si>
  <si>
    <t>R3811</t>
  </si>
  <si>
    <t>4223</t>
  </si>
  <si>
    <t>Oprema za održavanje i zaštitu</t>
  </si>
  <si>
    <t>R3812</t>
  </si>
  <si>
    <t>4225</t>
  </si>
  <si>
    <t>Instrumenti, uređaji i strojevi</t>
  </si>
  <si>
    <t>R3812-01</t>
  </si>
  <si>
    <t>4231</t>
  </si>
  <si>
    <t>Prijevozna sredstva u cestovnom prometu</t>
  </si>
  <si>
    <t>R3812-02</t>
  </si>
  <si>
    <t>4511</t>
  </si>
  <si>
    <t>R3929</t>
  </si>
  <si>
    <t>4227</t>
  </si>
  <si>
    <t>Uređaji, strojevi i oprema za ostale namjene</t>
  </si>
  <si>
    <t>R3762</t>
  </si>
  <si>
    <t>3111</t>
  </si>
  <si>
    <t>Plaće za redovan rad</t>
  </si>
  <si>
    <t>R3763</t>
  </si>
  <si>
    <t>Plaće za prekovremeni rad</t>
  </si>
  <si>
    <t>R3764</t>
  </si>
  <si>
    <t>3121</t>
  </si>
  <si>
    <t>R3765</t>
  </si>
  <si>
    <t>3132</t>
  </si>
  <si>
    <t>Doprinosi za obvezno zdravstveno osiguranje</t>
  </si>
  <si>
    <t>R3766</t>
  </si>
  <si>
    <t>3133</t>
  </si>
  <si>
    <t>Doprinosi za obvezno osiguranje u slučaju nezaposlenosti</t>
  </si>
  <si>
    <t>R3767</t>
  </si>
  <si>
    <t>3211</t>
  </si>
  <si>
    <t>Službena putovanja</t>
  </si>
  <si>
    <t>R3768</t>
  </si>
  <si>
    <t>3212</t>
  </si>
  <si>
    <t>Naknade za prijevoz, za rad na terenu i odvojeni život</t>
  </si>
  <si>
    <t>R3769</t>
  </si>
  <si>
    <t>3213</t>
  </si>
  <si>
    <t>Stručno usavršavanje zaposlenika</t>
  </si>
  <si>
    <t>R3769-1</t>
  </si>
  <si>
    <t>3214</t>
  </si>
  <si>
    <t>Ostale nakande troškova zaposlenima</t>
  </si>
  <si>
    <t>R3770</t>
  </si>
  <si>
    <t>3221</t>
  </si>
  <si>
    <t>Uredski materijal i ostali materijalni rashodi</t>
  </si>
  <si>
    <t>R3771</t>
  </si>
  <si>
    <t>R3772</t>
  </si>
  <si>
    <t>R3773</t>
  </si>
  <si>
    <t>3224</t>
  </si>
  <si>
    <t>Materijal i dijelovi za tekuće i investicijsko održavanje</t>
  </si>
  <si>
    <t>R3774</t>
  </si>
  <si>
    <t>3225</t>
  </si>
  <si>
    <t>Sitni inventar i auto gume</t>
  </si>
  <si>
    <t>R3775</t>
  </si>
  <si>
    <t>3227</t>
  </si>
  <si>
    <t>Službena, radna i zaštitna odjeća i obuća</t>
  </si>
  <si>
    <t>R3776</t>
  </si>
  <si>
    <t>3231</t>
  </si>
  <si>
    <t>Usluge telefona, pošte i prijevoza</t>
  </si>
  <si>
    <t>R3777</t>
  </si>
  <si>
    <t>R3779</t>
  </si>
  <si>
    <t>3233</t>
  </si>
  <si>
    <t>Usluge promidžbe i informiranja</t>
  </si>
  <si>
    <t>R3780</t>
  </si>
  <si>
    <t>3234</t>
  </si>
  <si>
    <t>Komunalne usluge</t>
  </si>
  <si>
    <t>R3781</t>
  </si>
  <si>
    <t>3236</t>
  </si>
  <si>
    <t>Zdravstvene i veterinarske usluge</t>
  </si>
  <si>
    <t>R3782</t>
  </si>
  <si>
    <t>R3783</t>
  </si>
  <si>
    <t>R3784</t>
  </si>
  <si>
    <t>3239</t>
  </si>
  <si>
    <t>Ostale usluge</t>
  </si>
  <si>
    <t>R3786</t>
  </si>
  <si>
    <t>3241</t>
  </si>
  <si>
    <t>R3787</t>
  </si>
  <si>
    <t>3291</t>
  </si>
  <si>
    <t>Naknade za rad predstavničkih i izvršnih tijela, povjerenstava i slično</t>
  </si>
  <si>
    <t>R3788</t>
  </si>
  <si>
    <t>3292</t>
  </si>
  <si>
    <t>Premije osiguranja</t>
  </si>
  <si>
    <t>R3789</t>
  </si>
  <si>
    <t>3293</t>
  </si>
  <si>
    <t>Reprezentacija</t>
  </si>
  <si>
    <t>R3790</t>
  </si>
  <si>
    <t>3294</t>
  </si>
  <si>
    <t>Članarine i norme</t>
  </si>
  <si>
    <t>R3791</t>
  </si>
  <si>
    <t>3295</t>
  </si>
  <si>
    <t>Pristojbe i naknade</t>
  </si>
  <si>
    <t>R3791-01</t>
  </si>
  <si>
    <t>3296</t>
  </si>
  <si>
    <t>Troškovi sudskih postupaka</t>
  </si>
  <si>
    <t>R3792</t>
  </si>
  <si>
    <t>3299</t>
  </si>
  <si>
    <t>R3793</t>
  </si>
  <si>
    <t>3431</t>
  </si>
  <si>
    <t>Bankarske usluge i usluge platnog prometa</t>
  </si>
  <si>
    <t>R3793-01</t>
  </si>
  <si>
    <t>zatezne kamate iz poslovnih odnosa</t>
  </si>
  <si>
    <t>R3793-02</t>
  </si>
  <si>
    <t>3831</t>
  </si>
  <si>
    <t>Naknade štete pravnim i fizičkim ososbama</t>
  </si>
  <si>
    <t>R3793-09</t>
  </si>
  <si>
    <t>3811</t>
  </si>
  <si>
    <t>Tekuće donacije u novcu</t>
  </si>
  <si>
    <t>R3793-1</t>
  </si>
  <si>
    <t>R3793-10</t>
  </si>
  <si>
    <t>R3793-11</t>
  </si>
  <si>
    <t>R3793-12</t>
  </si>
  <si>
    <t>R3793-13</t>
  </si>
  <si>
    <t>R3793-14</t>
  </si>
  <si>
    <t>R3793-15</t>
  </si>
  <si>
    <t>4521</t>
  </si>
  <si>
    <t>Dodatna ulaganja na postrojenjima i opremi</t>
  </si>
  <si>
    <t>R3930</t>
  </si>
  <si>
    <t>R4201</t>
  </si>
  <si>
    <t>R4201-01</t>
  </si>
  <si>
    <t>R4201-02</t>
  </si>
  <si>
    <t>3661</t>
  </si>
  <si>
    <t>Tekuće pomoći proračunskim korisnicima drugih proračuna</t>
  </si>
  <si>
    <t>R4201-03</t>
  </si>
  <si>
    <t>3681</t>
  </si>
  <si>
    <t>Tekuće pomoći temeljem prijenosa EU sredstava</t>
  </si>
  <si>
    <t>R4626</t>
  </si>
  <si>
    <t>Plaće za redivan rad</t>
  </si>
  <si>
    <t>R4626-01</t>
  </si>
  <si>
    <t>doprinosi za obv.zdravstveno osiguranje</t>
  </si>
  <si>
    <t>R4627</t>
  </si>
  <si>
    <t>R4628</t>
  </si>
  <si>
    <t>Službena radna i zaštitna odjeća</t>
  </si>
  <si>
    <t>R4629</t>
  </si>
  <si>
    <t>manjak prihoda koji će se pokriti</t>
  </si>
  <si>
    <t>R4630</t>
  </si>
  <si>
    <t>R4631</t>
  </si>
  <si>
    <t>Medicinska i lab.oprema</t>
  </si>
  <si>
    <t>R3795</t>
  </si>
  <si>
    <t>R3795-01</t>
  </si>
  <si>
    <t>R3795-02</t>
  </si>
  <si>
    <t>R3795-03</t>
  </si>
  <si>
    <t>R3795-04</t>
  </si>
  <si>
    <t>R3931</t>
  </si>
  <si>
    <t>R3931-03</t>
  </si>
  <si>
    <t>R3932</t>
  </si>
  <si>
    <t>R3932-01</t>
  </si>
  <si>
    <t>R3932-02</t>
  </si>
  <si>
    <t>R3932-03</t>
  </si>
  <si>
    <t>R3785</t>
  </si>
  <si>
    <t>R3785-01</t>
  </si>
  <si>
    <t>R3785-02</t>
  </si>
  <si>
    <t>R3785-03</t>
  </si>
  <si>
    <t>R3785-04</t>
  </si>
  <si>
    <t>R3785-1</t>
  </si>
  <si>
    <t>R4202</t>
  </si>
  <si>
    <t>R4202-01</t>
  </si>
  <si>
    <t>R4203</t>
  </si>
  <si>
    <t>R1268-2</t>
  </si>
  <si>
    <t>4262</t>
  </si>
  <si>
    <t>Ulaganja u rač.prorgrame - Opća bolnica  Nova Gradiška</t>
  </si>
  <si>
    <t>R1272</t>
  </si>
  <si>
    <t>Usluge tekućeg i investicijskog održavanja-OPĆA BOLNICA NOVA GRADIŠKA</t>
  </si>
  <si>
    <t>R1272-1</t>
  </si>
  <si>
    <t>Usluge tekućeg i investicijskog održavanja INFORMATIZACIJA-Opća bolnica  Nova Gradiška</t>
  </si>
  <si>
    <t>R1272-3</t>
  </si>
  <si>
    <t>OTPLATA KREDITA ,Energetska obnova Opća bolnica Nova Gradiška</t>
  </si>
  <si>
    <t>R1272-4</t>
  </si>
  <si>
    <t>5443</t>
  </si>
  <si>
    <t>Otplata kredita OB NG</t>
  </si>
  <si>
    <t>R1273</t>
  </si>
  <si>
    <t>4212</t>
  </si>
  <si>
    <t>Poslovni objekti-Opća bolnica  NOVA GRADIŠKA</t>
  </si>
  <si>
    <t>R1273-1</t>
  </si>
  <si>
    <t>4213</t>
  </si>
  <si>
    <t>Ceste, željeznice i ostali prometni objekti, Opća bolnica Nova Gradiška</t>
  </si>
  <si>
    <t>R1274</t>
  </si>
  <si>
    <t>Uredska oprema i namještaj-Opća bolnica NOVA GRADIŠKA</t>
  </si>
  <si>
    <t>R1274-1</t>
  </si>
  <si>
    <t>Informatizacija:računala i računalna oprema,Opća bolnica Nova Gradiška</t>
  </si>
  <si>
    <t>R1275</t>
  </si>
  <si>
    <t>Medicinska i laboratorijska oprema-Opća bolnica  Nova Gradiška</t>
  </si>
  <si>
    <t>R1275-01</t>
  </si>
  <si>
    <t>R1275-1</t>
  </si>
  <si>
    <t>DODATNA ULAGANJA NA GRAĐEVINSKIM OBJEKTIMA Opća bolnica  NOVA GRADIŠKA</t>
  </si>
  <si>
    <t>R1275-2</t>
  </si>
  <si>
    <t>Dodatna ulaganja na postrojenjima i opremi Opća bolnica Nova Gradiška</t>
  </si>
  <si>
    <t>R2689</t>
  </si>
  <si>
    <t>DODATNA ULAGANJA NA GRAĐEVINSKIM OBJEKTIMA</t>
  </si>
  <si>
    <t>R4186</t>
  </si>
  <si>
    <t>R4945</t>
  </si>
  <si>
    <t>3423</t>
  </si>
  <si>
    <t>Kamate za primljene kredite i zajmove od kreditnih i ostalih fin.institucija izvan javnog sektora</t>
  </si>
  <si>
    <t>Ravnatelj:</t>
  </si>
  <si>
    <t>Josip Kolodziej, dr.med.spec.</t>
  </si>
  <si>
    <t>Osobni automobil</t>
  </si>
  <si>
    <t>R3793-16</t>
  </si>
  <si>
    <r>
      <rPr>
        <b/>
        <i/>
        <sz val="12"/>
        <rFont val="Calibri"/>
        <family val="2"/>
        <charset val="238"/>
      </rPr>
      <t>Ostali rashodi</t>
    </r>
    <r>
      <rPr>
        <sz val="11"/>
        <rFont val="Calibri"/>
        <family val="2"/>
        <charset val="238"/>
      </rPr>
      <t>- tekuće donacije</t>
    </r>
  </si>
  <si>
    <t xml:space="preserve">V.IZMJENE I DOPUNE  OBJEDINJENI PLAN PRIHODA/primitaka  I RASHODA/izdataka  ZA 2023. I PROJEKCIJE PLANA ZA 2024. I 2025. </t>
  </si>
  <si>
    <t xml:space="preserve">V IZMJENE I DOPUNE PLANA ZA 2023.
</t>
  </si>
  <si>
    <t xml:space="preserve">V.IZMJENE I DOPUNE OBJEDINJENI PLAN PRIHODA/primitaka  I RASHODA/izdataka  ZA 2023. I PROJEKCIJE PLANA ZA 2024. I 2025. </t>
  </si>
  <si>
    <t>V. IZMJENE I DOPUNE FINANCIJSKI PLAN-procjena prihoda i primitaka za 2023.</t>
  </si>
  <si>
    <t>V.IZMJENE I DOPUNE FINANCIJSKI  PLAN -Procjena prihoda i primitaka  ZA 2024. I 2025.</t>
  </si>
  <si>
    <t xml:space="preserve">V.Izmjene i dopune Financijski plan poslovanja za 2023.  i projekcije plana za 2024. i 2025. </t>
  </si>
  <si>
    <r>
      <t>V.IZMJENE I DOPUNE 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2023. I                                                                                                                                                PROJEKCIJA PLANA ZA  2024. I 2025. GODINU</t>
    </r>
  </si>
  <si>
    <t>Dodatno ulaganje na postrojenjima i opremi</t>
  </si>
  <si>
    <t>NAMJENSKI PRIMICI OD EU FONDOVA</t>
  </si>
  <si>
    <t>Pomoći temeljem prijenosa EU sredstava</t>
  </si>
  <si>
    <t>pomoci temeljem prijenosa eu sredstava</t>
  </si>
  <si>
    <t>NAMJENSKI PRIMICI od eu fondova</t>
  </si>
  <si>
    <t>plaće za posebne uvjete rada</t>
  </si>
  <si>
    <t>naknada štete pravnim i fizičkim osobama</t>
  </si>
  <si>
    <t>pomoći iz državnog proračuna- MZ za dijagnostički UZV uređaj sa sondama</t>
  </si>
  <si>
    <t>dijagnostički UZV uređaj sa sondama - MZ</t>
  </si>
  <si>
    <t>pomoći temeljem prijenosa sredstava -EU -zavod za zapošljavanje</t>
  </si>
  <si>
    <t xml:space="preserve"> OPĆA BOLNICA NOVA GRADIŠKA 
V. IZMJENE I DOPUNE OBJEDINJENI PLAN PRIHODA/primitaka i RASHODA/izdataka ZA  2023. i  PROJEKCIJE PLANA ZA   2024.  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</si>
</sst>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  <numFmt numFmtId="166" formatCode="[$-1041A]#,##0.00;\-\ #,##0.00"/>
    <numFmt numFmtId="167" formatCode="#,##0.00000"/>
  </numFmts>
  <fonts count="122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11"/>
      <name val="Calibri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FFFF"/>
      <name val="Arial"/>
    </font>
    <font>
      <b/>
      <sz val="8"/>
      <color rgb="FF000000"/>
      <name val="Arial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EDE01"/>
      </patternFill>
    </fill>
    <fill>
      <patternFill patternType="solid">
        <fgColor rgb="FFFFFF00"/>
        <bgColor indexed="64"/>
      </patternFill>
    </fill>
    <fill>
      <patternFill patternType="solid">
        <fgColor rgb="FFFFEE75"/>
        <bgColor rgb="FFFFEE75"/>
      </patternFill>
    </fill>
    <fill>
      <patternFill patternType="solid">
        <fgColor rgb="FFFFFF00"/>
        <bgColor rgb="FFFFEE75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  <xf numFmtId="0" fontId="1" fillId="0" borderId="0"/>
    <xf numFmtId="0" fontId="110" fillId="0" borderId="0"/>
    <xf numFmtId="0" fontId="110" fillId="0" borderId="0"/>
  </cellStyleXfs>
  <cellXfs count="71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28" fillId="0" borderId="12" xfId="37" applyNumberFormat="1" applyFont="1" applyFill="1" applyBorder="1"/>
    <xf numFmtId="0" fontId="69" fillId="0" borderId="16" xfId="37" applyFont="1" applyFill="1" applyBorder="1"/>
    <xf numFmtId="3" fontId="70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1" fillId="0" borderId="12" xfId="37" applyFont="1" applyFill="1" applyBorder="1"/>
    <xf numFmtId="0" fontId="65" fillId="0" borderId="26" xfId="37" applyFont="1" applyFill="1" applyBorder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0" fontId="71" fillId="0" borderId="0" xfId="37" applyFont="1" applyFill="1" applyBorder="1" applyAlignment="1"/>
    <xf numFmtId="0" fontId="68" fillId="0" borderId="0" xfId="37" applyFont="1" applyFill="1" applyBorder="1" applyAlignment="1"/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1" fillId="0" borderId="16" xfId="37" applyFont="1" applyFill="1" applyBorder="1" applyAlignment="1">
      <alignment horizontal="left"/>
    </xf>
    <xf numFmtId="0" fontId="71" fillId="0" borderId="26" xfId="37" applyFont="1" applyFill="1" applyBorder="1" applyAlignment="1">
      <alignment vertical="top"/>
    </xf>
    <xf numFmtId="0" fontId="71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1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0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horizontal="left" vertical="top"/>
    </xf>
    <xf numFmtId="0" fontId="71" fillId="0" borderId="17" xfId="37" applyFont="1" applyFill="1" applyBorder="1"/>
    <xf numFmtId="0" fontId="71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0" fontId="71" fillId="0" borderId="27" xfId="37" applyFont="1" applyFill="1" applyBorder="1" applyAlignment="1">
      <alignment horizontal="left" vertical="top"/>
    </xf>
    <xf numFmtId="0" fontId="76" fillId="0" borderId="60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0" fontId="71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1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1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17" fontId="77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0" fontId="71" fillId="0" borderId="12" xfId="37" applyFont="1" applyFill="1" applyBorder="1" applyAlignment="1">
      <alignment vertical="top"/>
    </xf>
    <xf numFmtId="0" fontId="71" fillId="0" borderId="12" xfId="37" applyFont="1" applyFill="1" applyBorder="1" applyAlignment="1">
      <alignment vertical="top" wrapText="1"/>
    </xf>
    <xf numFmtId="0" fontId="71" fillId="0" borderId="13" xfId="37" applyFont="1" applyFill="1" applyBorder="1" applyAlignment="1">
      <alignment horizontal="left"/>
    </xf>
    <xf numFmtId="0" fontId="71" fillId="0" borderId="21" xfId="37" applyFont="1" applyFill="1" applyBorder="1"/>
    <xf numFmtId="0" fontId="1" fillId="0" borderId="22" xfId="0" applyFont="1" applyFill="1" applyBorder="1"/>
    <xf numFmtId="0" fontId="71" fillId="0" borderId="22" xfId="37" applyFont="1" applyFill="1" applyBorder="1"/>
    <xf numFmtId="3" fontId="45" fillId="0" borderId="22" xfId="37" applyNumberFormat="1" applyFont="1" applyFill="1" applyBorder="1"/>
    <xf numFmtId="0" fontId="71" fillId="0" borderId="15" xfId="37" applyFont="1" applyFill="1" applyBorder="1"/>
    <xf numFmtId="0" fontId="71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1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1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0" fontId="80" fillId="1" borderId="34" xfId="0" applyFont="1" applyFill="1" applyBorder="1" applyAlignment="1">
      <alignment horizontal="center"/>
    </xf>
    <xf numFmtId="0" fontId="80" fillId="1" borderId="24" xfId="0" applyFont="1" applyFill="1" applyBorder="1" applyAlignment="1">
      <alignment horizontal="right" vertical="center" wrapText="1"/>
    </xf>
    <xf numFmtId="0" fontId="80" fillId="0" borderId="10" xfId="0" applyFont="1" applyBorder="1"/>
    <xf numFmtId="0" fontId="84" fillId="0" borderId="0" xfId="0" applyFont="1"/>
    <xf numFmtId="0" fontId="85" fillId="0" borderId="0" xfId="0" applyFont="1"/>
    <xf numFmtId="0" fontId="84" fillId="0" borderId="0" xfId="0" applyFont="1" applyAlignment="1"/>
    <xf numFmtId="0" fontId="85" fillId="0" borderId="0" xfId="0" applyFont="1" applyAlignment="1">
      <alignment vertical="top"/>
    </xf>
    <xf numFmtId="3" fontId="85" fillId="0" borderId="0" xfId="0" applyNumberFormat="1" applyFont="1"/>
    <xf numFmtId="3" fontId="84" fillId="0" borderId="0" xfId="0" applyNumberFormat="1" applyFont="1"/>
    <xf numFmtId="3" fontId="75" fillId="0" borderId="2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0" fontId="80" fillId="0" borderId="16" xfId="0" applyNumberFormat="1" applyFont="1" applyBorder="1" applyAlignment="1">
      <alignment horizontal="center" vertical="center"/>
    </xf>
    <xf numFmtId="0" fontId="80" fillId="0" borderId="17" xfId="0" applyNumberFormat="1" applyFont="1" applyBorder="1" applyAlignment="1">
      <alignment horizontal="center" vertical="center"/>
    </xf>
    <xf numFmtId="0" fontId="80" fillId="0" borderId="35" xfId="0" applyFont="1" applyBorder="1" applyAlignment="1">
      <alignment horizontal="center"/>
    </xf>
    <xf numFmtId="0" fontId="80" fillId="0" borderId="24" xfId="0" applyFont="1" applyBorder="1" applyAlignment="1">
      <alignment horizontal="center"/>
    </xf>
    <xf numFmtId="3" fontId="80" fillId="0" borderId="48" xfId="0" applyNumberFormat="1" applyFont="1" applyBorder="1" applyAlignment="1"/>
    <xf numFmtId="3" fontId="80" fillId="0" borderId="48" xfId="0" quotePrefix="1" applyNumberFormat="1" applyFont="1" applyBorder="1" applyAlignment="1"/>
    <xf numFmtId="3" fontId="88" fillId="0" borderId="0" xfId="0" applyNumberFormat="1" applyFont="1" applyFill="1" applyAlignment="1"/>
    <xf numFmtId="3" fontId="88" fillId="0" borderId="0" xfId="0" applyNumberFormat="1" applyFont="1"/>
    <xf numFmtId="3" fontId="80" fillId="0" borderId="49" xfId="0" applyNumberFormat="1" applyFont="1" applyFill="1" applyBorder="1"/>
    <xf numFmtId="3" fontId="80" fillId="0" borderId="49" xfId="0" quotePrefix="1" applyNumberFormat="1" applyFont="1" applyFill="1" applyBorder="1" applyAlignment="1">
      <alignment horizontal="left"/>
    </xf>
    <xf numFmtId="3" fontId="80" fillId="0" borderId="0" xfId="0" quotePrefix="1" applyNumberFormat="1" applyFont="1" applyFill="1" applyBorder="1" applyAlignment="1">
      <alignment horizontal="left"/>
    </xf>
    <xf numFmtId="3" fontId="89" fillId="0" borderId="12" xfId="0" applyNumberFormat="1" applyFont="1" applyBorder="1" applyAlignment="1">
      <alignment horizontal="left" wrapText="1"/>
    </xf>
    <xf numFmtId="3" fontId="80" fillId="0" borderId="50" xfId="0" applyNumberFormat="1" applyFont="1" applyBorder="1" applyAlignment="1">
      <alignment horizontal="left" vertical="top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top" wrapText="1"/>
    </xf>
    <xf numFmtId="1" fontId="80" fillId="0" borderId="50" xfId="20" applyNumberFormat="1" applyFont="1" applyBorder="1" applyAlignment="1">
      <alignment horizontal="left" vertical="top" wrapText="1"/>
    </xf>
    <xf numFmtId="164" fontId="80" fillId="0" borderId="49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7" xfId="0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3" fontId="80" fillId="0" borderId="0" xfId="0" applyNumberFormat="1" applyFont="1" applyBorder="1"/>
    <xf numFmtId="3" fontId="80" fillId="0" borderId="0" xfId="0" applyNumberFormat="1" applyFont="1"/>
    <xf numFmtId="3" fontId="80" fillId="0" borderId="0" xfId="0" quotePrefix="1" applyNumberFormat="1" applyFont="1" applyBorder="1" applyAlignment="1">
      <alignment horizontal="left"/>
    </xf>
    <xf numFmtId="3" fontId="88" fillId="0" borderId="0" xfId="0" applyNumberFormat="1" applyFont="1" applyAlignment="1">
      <alignment horizontal="left"/>
    </xf>
    <xf numFmtId="0" fontId="90" fillId="0" borderId="39" xfId="0" applyFont="1" applyBorder="1" applyAlignment="1">
      <alignment horizontal="center"/>
    </xf>
    <xf numFmtId="0" fontId="90" fillId="0" borderId="40" xfId="0" applyFont="1" applyBorder="1" applyAlignment="1">
      <alignment horizontal="left" vertical="center" wrapText="1"/>
    </xf>
    <xf numFmtId="0" fontId="90" fillId="0" borderId="41" xfId="0" applyFont="1" applyBorder="1" applyAlignment="1">
      <alignment horizontal="center"/>
    </xf>
    <xf numFmtId="0" fontId="90" fillId="0" borderId="42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/>
    </xf>
    <xf numFmtId="0" fontId="91" fillId="0" borderId="45" xfId="0" applyFont="1" applyBorder="1" applyAlignment="1">
      <alignment horizontal="left" vertical="center" wrapText="1"/>
    </xf>
    <xf numFmtId="0" fontId="91" fillId="0" borderId="44" xfId="0" applyFont="1" applyBorder="1" applyAlignment="1">
      <alignment horizontal="center" vertical="center"/>
    </xf>
    <xf numFmtId="0" fontId="90" fillId="0" borderId="44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 wrapText="1"/>
    </xf>
    <xf numFmtId="0" fontId="92" fillId="0" borderId="45" xfId="0" applyFont="1" applyBorder="1" applyAlignment="1">
      <alignment horizontal="left" vertical="center" wrapText="1"/>
    </xf>
    <xf numFmtId="0" fontId="87" fillId="0" borderId="47" xfId="37" applyFont="1" applyFill="1" applyBorder="1" applyAlignment="1">
      <alignment vertical="top" wrapText="1"/>
    </xf>
    <xf numFmtId="0" fontId="82" fillId="0" borderId="44" xfId="0" applyFont="1" applyBorder="1" applyAlignment="1">
      <alignment horizontal="center" vertical="center"/>
    </xf>
    <xf numFmtId="0" fontId="93" fillId="0" borderId="45" xfId="0" applyNumberFormat="1" applyFont="1" applyFill="1" applyBorder="1" applyAlignment="1" applyProtection="1">
      <alignment horizontal="center"/>
    </xf>
    <xf numFmtId="0" fontId="94" fillId="0" borderId="45" xfId="0" applyNumberFormat="1" applyFont="1" applyFill="1" applyBorder="1" applyAlignment="1" applyProtection="1">
      <alignment wrapText="1"/>
    </xf>
    <xf numFmtId="0" fontId="84" fillId="0" borderId="57" xfId="39" applyFont="1" applyFill="1" applyBorder="1" applyAlignment="1">
      <alignment horizontal="center" wrapText="1"/>
    </xf>
    <xf numFmtId="0" fontId="84" fillId="0" borderId="49" xfId="39" applyFont="1" applyFill="1" applyBorder="1" applyAlignment="1">
      <alignment horizontal="center" wrapText="1"/>
    </xf>
    <xf numFmtId="0" fontId="84" fillId="0" borderId="49" xfId="39" applyNumberFormat="1" applyFont="1" applyFill="1" applyBorder="1" applyAlignment="1">
      <alignment horizontal="left" wrapText="1"/>
    </xf>
    <xf numFmtId="0" fontId="82" fillId="0" borderId="19" xfId="0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0" fontId="97" fillId="0" borderId="0" xfId="0" applyFont="1"/>
    <xf numFmtId="4" fontId="65" fillId="0" borderId="11" xfId="37" applyNumberFormat="1" applyFont="1" applyFill="1" applyBorder="1"/>
    <xf numFmtId="4" fontId="64" fillId="0" borderId="12" xfId="37" applyNumberFormat="1" applyFont="1" applyFill="1" applyBorder="1"/>
    <xf numFmtId="4" fontId="70" fillId="0" borderId="12" xfId="37" applyNumberFormat="1" applyFont="1" applyFill="1" applyBorder="1"/>
    <xf numFmtId="4" fontId="98" fillId="0" borderId="12" xfId="37" applyNumberFormat="1" applyFont="1" applyFill="1" applyBorder="1"/>
    <xf numFmtId="4" fontId="28" fillId="0" borderId="12" xfId="37" applyNumberFormat="1" applyFont="1" applyFill="1" applyBorder="1"/>
    <xf numFmtId="4" fontId="70" fillId="0" borderId="25" xfId="37" applyNumberFormat="1" applyFont="1" applyFill="1" applyBorder="1"/>
    <xf numFmtId="4" fontId="98" fillId="0" borderId="25" xfId="37" applyNumberFormat="1" applyFont="1" applyFill="1" applyBorder="1"/>
    <xf numFmtId="4" fontId="98" fillId="0" borderId="52" xfId="37" applyNumberFormat="1" applyFont="1" applyFill="1" applyBorder="1"/>
    <xf numFmtId="4" fontId="65" fillId="0" borderId="12" xfId="37" applyNumberFormat="1" applyFont="1" applyFill="1" applyBorder="1"/>
    <xf numFmtId="4" fontId="28" fillId="0" borderId="11" xfId="37" applyNumberFormat="1" applyFont="1" applyFill="1" applyBorder="1"/>
    <xf numFmtId="4" fontId="18" fillId="0" borderId="12" xfId="37" applyNumberFormat="1" applyFont="1" applyFill="1" applyBorder="1"/>
    <xf numFmtId="4" fontId="28" fillId="0" borderId="0" xfId="0" applyNumberFormat="1" applyFont="1" applyFill="1"/>
    <xf numFmtId="4" fontId="28" fillId="0" borderId="11" xfId="37" applyNumberFormat="1" applyFont="1" applyFill="1" applyBorder="1" applyAlignment="1">
      <alignment vertical="center"/>
    </xf>
    <xf numFmtId="4" fontId="64" fillId="0" borderId="25" xfId="37" applyNumberFormat="1" applyFont="1" applyFill="1" applyBorder="1"/>
    <xf numFmtId="4" fontId="28" fillId="0" borderId="25" xfId="37" applyNumberFormat="1" applyFont="1" applyFill="1" applyBorder="1"/>
    <xf numFmtId="4" fontId="65" fillId="0" borderId="25" xfId="37" applyNumberFormat="1" applyFont="1" applyFill="1" applyBorder="1"/>
    <xf numFmtId="4" fontId="28" fillId="0" borderId="86" xfId="37" applyNumberFormat="1" applyFont="1" applyFill="1" applyBorder="1"/>
    <xf numFmtId="4" fontId="64" fillId="0" borderId="52" xfId="37" applyNumberFormat="1" applyFont="1" applyFill="1" applyBorder="1"/>
    <xf numFmtId="4" fontId="65" fillId="0" borderId="52" xfId="37" applyNumberFormat="1" applyFont="1" applyFill="1" applyBorder="1"/>
    <xf numFmtId="4" fontId="65" fillId="0" borderId="86" xfId="37" applyNumberFormat="1" applyFont="1" applyFill="1" applyBorder="1"/>
    <xf numFmtId="4" fontId="73" fillId="0" borderId="10" xfId="37" applyNumberFormat="1" applyFont="1" applyFill="1" applyBorder="1"/>
    <xf numFmtId="4" fontId="72" fillId="0" borderId="10" xfId="37" applyNumberFormat="1" applyFont="1" applyFill="1" applyBorder="1"/>
    <xf numFmtId="4" fontId="71" fillId="0" borderId="22" xfId="37" applyNumberFormat="1" applyFont="1" applyFill="1" applyBorder="1"/>
    <xf numFmtId="4" fontId="71" fillId="0" borderId="19" xfId="37" applyNumberFormat="1" applyFont="1" applyFill="1" applyBorder="1" applyAlignment="1">
      <alignment vertical="top"/>
    </xf>
    <xf numFmtId="4" fontId="28" fillId="0" borderId="12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horizontal="right" vertical="center"/>
    </xf>
    <xf numFmtId="4" fontId="65" fillId="0" borderId="19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vertical="top"/>
    </xf>
    <xf numFmtId="4" fontId="73" fillId="0" borderId="19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vertical="top"/>
    </xf>
    <xf numFmtId="4" fontId="65" fillId="0" borderId="25" xfId="37" applyNumberFormat="1" applyFont="1" applyFill="1" applyBorder="1" applyAlignment="1">
      <alignment vertical="top"/>
    </xf>
    <xf numFmtId="4" fontId="28" fillId="0" borderId="63" xfId="37" applyNumberFormat="1" applyFont="1" applyFill="1" applyBorder="1" applyAlignment="1">
      <alignment vertical="top"/>
    </xf>
    <xf numFmtId="4" fontId="65" fillId="0" borderId="12" xfId="37" applyNumberFormat="1" applyFont="1" applyFill="1" applyBorder="1" applyAlignment="1">
      <alignment vertical="top" wrapText="1"/>
    </xf>
    <xf numFmtId="4" fontId="76" fillId="0" borderId="12" xfId="37" applyNumberFormat="1" applyFont="1" applyFill="1" applyBorder="1" applyAlignment="1">
      <alignment vertical="top"/>
    </xf>
    <xf numFmtId="4" fontId="76" fillId="0" borderId="12" xfId="37" applyNumberFormat="1" applyFont="1" applyFill="1" applyBorder="1" applyAlignment="1">
      <alignment vertical="top" wrapText="1"/>
    </xf>
    <xf numFmtId="4" fontId="65" fillId="0" borderId="10" xfId="37" applyNumberFormat="1" applyFont="1" applyFill="1" applyBorder="1"/>
    <xf numFmtId="0" fontId="56" fillId="0" borderId="0" xfId="0" applyFont="1" applyAlignment="1">
      <alignment horizontal="right"/>
    </xf>
    <xf numFmtId="4" fontId="99" fillId="0" borderId="22" xfId="37" applyNumberFormat="1" applyFont="1" applyFill="1" applyBorder="1"/>
    <xf numFmtId="4" fontId="99" fillId="0" borderId="19" xfId="37" applyNumberFormat="1" applyFont="1" applyFill="1" applyBorder="1" applyAlignment="1">
      <alignment vertical="top"/>
    </xf>
    <xf numFmtId="4" fontId="98" fillId="0" borderId="12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horizontal="center" vertical="center"/>
    </xf>
    <xf numFmtId="4" fontId="98" fillId="0" borderId="12" xfId="37" applyNumberFormat="1" applyFont="1" applyFill="1" applyBorder="1" applyAlignment="1">
      <alignment horizontal="center" vertical="center"/>
    </xf>
    <xf numFmtId="4" fontId="70" fillId="0" borderId="25" xfId="37" applyNumberFormat="1" applyFont="1" applyFill="1" applyBorder="1" applyAlignment="1">
      <alignment vertical="top"/>
    </xf>
    <xf numFmtId="4" fontId="99" fillId="0" borderId="12" xfId="37" applyNumberFormat="1" applyFont="1" applyFill="1" applyBorder="1" applyAlignment="1">
      <alignment vertical="top"/>
    </xf>
    <xf numFmtId="4" fontId="99" fillId="0" borderId="25" xfId="37" applyNumberFormat="1" applyFont="1" applyFill="1" applyBorder="1" applyAlignment="1">
      <alignment vertical="top"/>
    </xf>
    <xf numFmtId="4" fontId="98" fillId="0" borderId="25" xfId="37" applyNumberFormat="1" applyFont="1" applyFill="1" applyBorder="1" applyAlignment="1">
      <alignment vertical="top"/>
    </xf>
    <xf numFmtId="4" fontId="98" fillId="0" borderId="22" xfId="37" applyNumberFormat="1" applyFont="1" applyFill="1" applyBorder="1" applyAlignment="1">
      <alignment vertical="top"/>
    </xf>
    <xf numFmtId="4" fontId="98" fillId="0" borderId="71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horizontal="right" vertical="center"/>
    </xf>
    <xf numFmtId="4" fontId="65" fillId="0" borderId="47" xfId="37" applyNumberFormat="1" applyFont="1" applyFill="1" applyBorder="1" applyAlignment="1">
      <alignment vertical="top"/>
    </xf>
    <xf numFmtId="4" fontId="65" fillId="0" borderId="22" xfId="37" applyNumberFormat="1" applyFont="1" applyFill="1" applyBorder="1" applyAlignment="1">
      <alignment vertical="top"/>
    </xf>
    <xf numFmtId="4" fontId="65" fillId="0" borderId="71" xfId="37" applyNumberFormat="1" applyFont="1" applyFill="1" applyBorder="1" applyAlignment="1">
      <alignment vertical="top"/>
    </xf>
    <xf numFmtId="4" fontId="71" fillId="0" borderId="12" xfId="37" applyNumberFormat="1" applyFont="1" applyFill="1" applyBorder="1" applyAlignment="1">
      <alignment horizontal="right" vertical="top"/>
    </xf>
    <xf numFmtId="4" fontId="65" fillId="0" borderId="63" xfId="37" applyNumberFormat="1" applyFont="1" applyFill="1" applyBorder="1" applyAlignment="1">
      <alignment vertical="top"/>
    </xf>
    <xf numFmtId="4" fontId="65" fillId="0" borderId="19" xfId="37" applyNumberFormat="1" applyFont="1" applyFill="1" applyBorder="1" applyAlignment="1">
      <alignment horizontal="right" vertical="center"/>
    </xf>
    <xf numFmtId="4" fontId="71" fillId="0" borderId="12" xfId="37" applyNumberFormat="1" applyFont="1" applyFill="1" applyBorder="1" applyAlignment="1">
      <alignment vertical="top" wrapText="1"/>
    </xf>
    <xf numFmtId="4" fontId="83" fillId="0" borderId="19" xfId="0" applyNumberFormat="1" applyFont="1" applyBorder="1" applyAlignment="1">
      <alignment horizontal="right" vertical="center" wrapText="1"/>
    </xf>
    <xf numFmtId="4" fontId="83" fillId="0" borderId="29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center" vertical="center" wrapText="1"/>
    </xf>
    <xf numFmtId="4" fontId="83" fillId="0" borderId="11" xfId="0" applyNumberFormat="1" applyFont="1" applyBorder="1" applyAlignment="1">
      <alignment horizontal="right" vertical="center" wrapText="1"/>
    </xf>
    <xf numFmtId="4" fontId="83" fillId="0" borderId="87" xfId="0" applyNumberFormat="1" applyFont="1" applyBorder="1" applyAlignment="1">
      <alignment horizontal="right" vertical="center" wrapText="1"/>
    </xf>
    <xf numFmtId="4" fontId="83" fillId="0" borderId="30" xfId="0" applyNumberFormat="1" applyFont="1" applyBorder="1" applyAlignment="1">
      <alignment horizontal="right" vertical="center" wrapText="1"/>
    </xf>
    <xf numFmtId="4" fontId="83" fillId="0" borderId="59" xfId="0" applyNumberFormat="1" applyFont="1" applyBorder="1" applyAlignment="1">
      <alignment horizontal="center" vertical="center" wrapText="1"/>
    </xf>
    <xf numFmtId="4" fontId="83" fillId="0" borderId="19" xfId="0" applyNumberFormat="1" applyFont="1" applyBorder="1" applyAlignment="1">
      <alignment horizontal="center" vertical="center" wrapText="1"/>
    </xf>
    <xf numFmtId="4" fontId="83" fillId="0" borderId="84" xfId="0" applyNumberFormat="1" applyFont="1" applyBorder="1" applyAlignment="1">
      <alignment horizontal="right" vertical="center" wrapText="1"/>
    </xf>
    <xf numFmtId="4" fontId="83" fillId="0" borderId="79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center" vertical="center" wrapText="1"/>
    </xf>
    <xf numFmtId="4" fontId="83" fillId="0" borderId="12" xfId="0" applyNumberFormat="1" applyFont="1" applyBorder="1" applyAlignment="1">
      <alignment horizontal="right" vertical="center" wrapText="1"/>
    </xf>
    <xf numFmtId="4" fontId="83" fillId="0" borderId="37" xfId="0" applyNumberFormat="1" applyFont="1" applyBorder="1" applyAlignment="1">
      <alignment horizontal="right" vertical="center" wrapText="1"/>
    </xf>
    <xf numFmtId="4" fontId="83" fillId="0" borderId="18" xfId="0" applyNumberFormat="1" applyFont="1" applyBorder="1" applyAlignment="1">
      <alignment horizontal="right" vertical="center" wrapText="1"/>
    </xf>
    <xf numFmtId="4" fontId="83" fillId="0" borderId="26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center" vertical="center"/>
    </xf>
    <xf numFmtId="4" fontId="83" fillId="0" borderId="12" xfId="0" applyNumberFormat="1" applyFont="1" applyBorder="1" applyAlignment="1">
      <alignment horizontal="right" vertical="center"/>
    </xf>
    <xf numFmtId="4" fontId="83" fillId="0" borderId="37" xfId="0" applyNumberFormat="1" applyFont="1" applyBorder="1" applyAlignment="1">
      <alignment horizontal="right" vertical="center"/>
    </xf>
    <xf numFmtId="4" fontId="83" fillId="0" borderId="18" xfId="0" applyNumberFormat="1" applyFont="1" applyBorder="1" applyAlignment="1">
      <alignment horizontal="right" vertical="center"/>
    </xf>
    <xf numFmtId="4" fontId="83" fillId="0" borderId="26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center"/>
    </xf>
    <xf numFmtId="4" fontId="83" fillId="0" borderId="12" xfId="0" applyNumberFormat="1" applyFont="1" applyBorder="1" applyAlignment="1">
      <alignment horizontal="right"/>
    </xf>
    <xf numFmtId="4" fontId="83" fillId="0" borderId="37" xfId="0" applyNumberFormat="1" applyFont="1" applyBorder="1" applyAlignment="1">
      <alignment horizontal="right"/>
    </xf>
    <xf numFmtId="4" fontId="83" fillId="0" borderId="18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right"/>
    </xf>
    <xf numFmtId="4" fontId="83" fillId="0" borderId="25" xfId="0" applyNumberFormat="1" applyFont="1" applyBorder="1" applyAlignment="1">
      <alignment horizontal="center"/>
    </xf>
    <xf numFmtId="4" fontId="83" fillId="0" borderId="25" xfId="0" applyNumberFormat="1" applyFont="1" applyBorder="1" applyAlignment="1">
      <alignment horizontal="right"/>
    </xf>
    <xf numFmtId="4" fontId="83" fillId="0" borderId="82" xfId="0" applyNumberFormat="1" applyFont="1" applyBorder="1" applyAlignment="1">
      <alignment horizontal="right"/>
    </xf>
    <xf numFmtId="4" fontId="83" fillId="0" borderId="28" xfId="0" applyNumberFormat="1" applyFont="1" applyBorder="1" applyAlignment="1">
      <alignment horizontal="right"/>
    </xf>
    <xf numFmtId="4" fontId="83" fillId="0" borderId="27" xfId="0" applyNumberFormat="1" applyFont="1" applyBorder="1" applyAlignment="1">
      <alignment horizontal="center"/>
    </xf>
    <xf numFmtId="4" fontId="83" fillId="0" borderId="31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center"/>
    </xf>
    <xf numFmtId="4" fontId="83" fillId="0" borderId="32" xfId="0" applyNumberFormat="1" applyFont="1" applyBorder="1" applyAlignment="1">
      <alignment horizontal="right"/>
    </xf>
    <xf numFmtId="4" fontId="83" fillId="0" borderId="33" xfId="0" applyNumberFormat="1" applyFont="1" applyBorder="1" applyAlignment="1">
      <alignment horizontal="right"/>
    </xf>
    <xf numFmtId="4" fontId="83" fillId="0" borderId="13" xfId="0" applyNumberFormat="1" applyFont="1" applyBorder="1"/>
    <xf numFmtId="0" fontId="75" fillId="0" borderId="16" xfId="0" applyNumberFormat="1" applyFont="1" applyBorder="1" applyAlignment="1">
      <alignment horizontal="left" vertical="center" wrapText="1"/>
    </xf>
    <xf numFmtId="0" fontId="65" fillId="0" borderId="12" xfId="37" applyFont="1" applyFill="1" applyBorder="1" applyAlignment="1">
      <alignment vertical="center" wrapText="1"/>
    </xf>
    <xf numFmtId="0" fontId="75" fillId="0" borderId="36" xfId="0" applyFont="1" applyBorder="1" applyAlignment="1">
      <alignment horizontal="left"/>
    </xf>
    <xf numFmtId="0" fontId="75" fillId="0" borderId="15" xfId="0" applyFont="1" applyBorder="1" applyAlignment="1">
      <alignment horizontal="left" wrapText="1"/>
    </xf>
    <xf numFmtId="4" fontId="75" fillId="0" borderId="26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center" vertical="center"/>
    </xf>
    <xf numFmtId="4" fontId="75" fillId="0" borderId="12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vertical="center" wrapText="1"/>
    </xf>
    <xf numFmtId="4" fontId="75" fillId="0" borderId="18" xfId="0" applyNumberFormat="1" applyFont="1" applyBorder="1" applyAlignment="1">
      <alignment horizontal="right" vertical="center"/>
    </xf>
    <xf numFmtId="4" fontId="75" fillId="0" borderId="19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center" vertical="center"/>
    </xf>
    <xf numFmtId="4" fontId="75" fillId="0" borderId="25" xfId="0" applyNumberFormat="1" applyFont="1" applyBorder="1" applyAlignment="1">
      <alignment horizontal="right" vertical="center"/>
    </xf>
    <xf numFmtId="4" fontId="75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center"/>
    </xf>
    <xf numFmtId="4" fontId="75" fillId="0" borderId="25" xfId="0" applyNumberFormat="1" applyFont="1" applyBorder="1" applyAlignment="1">
      <alignment horizontal="right"/>
    </xf>
    <xf numFmtId="4" fontId="75" fillId="0" borderId="25" xfId="0" applyNumberFormat="1" applyFont="1" applyBorder="1"/>
    <xf numFmtId="4" fontId="75" fillId="0" borderId="28" xfId="0" applyNumberFormat="1" applyFont="1" applyBorder="1"/>
    <xf numFmtId="4" fontId="75" fillId="0" borderId="76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center"/>
    </xf>
    <xf numFmtId="4" fontId="75" fillId="0" borderId="63" xfId="0" applyNumberFormat="1" applyFont="1" applyBorder="1" applyAlignment="1">
      <alignment horizontal="right"/>
    </xf>
    <xf numFmtId="4" fontId="75" fillId="0" borderId="63" xfId="0" applyNumberFormat="1" applyFont="1" applyBorder="1"/>
    <xf numFmtId="4" fontId="75" fillId="0" borderId="65" xfId="0" applyNumberFormat="1" applyFont="1" applyBorder="1"/>
    <xf numFmtId="4" fontId="100" fillId="0" borderId="12" xfId="0" applyNumberFormat="1" applyFont="1" applyBorder="1" applyAlignment="1">
      <alignment horizontal="right" vertical="center"/>
    </xf>
    <xf numFmtId="4" fontId="75" fillId="0" borderId="26" xfId="0" applyNumberFormat="1" applyFont="1" applyBorder="1" applyAlignment="1">
      <alignment horizontal="right" vertical="center"/>
    </xf>
    <xf numFmtId="4" fontId="87" fillId="0" borderId="12" xfId="0" applyNumberFormat="1" applyFont="1" applyBorder="1"/>
    <xf numFmtId="4" fontId="62" fillId="0" borderId="18" xfId="0" applyNumberFormat="1" applyFont="1" applyBorder="1" applyAlignment="1">
      <alignment horizontal="right" vertical="center"/>
    </xf>
    <xf numFmtId="4" fontId="75" fillId="0" borderId="12" xfId="0" applyNumberFormat="1" applyFont="1" applyBorder="1" applyAlignment="1">
      <alignment vertical="center"/>
    </xf>
    <xf numFmtId="4" fontId="75" fillId="0" borderId="27" xfId="0" applyNumberFormat="1" applyFont="1" applyBorder="1" applyAlignment="1">
      <alignment horizontal="right" vertical="center"/>
    </xf>
    <xf numFmtId="4" fontId="87" fillId="0" borderId="25" xfId="0" applyNumberFormat="1" applyFont="1" applyBorder="1"/>
    <xf numFmtId="4" fontId="62" fillId="0" borderId="28" xfId="0" applyNumberFormat="1" applyFont="1" applyBorder="1" applyAlignment="1">
      <alignment horizontal="right" vertical="center"/>
    </xf>
    <xf numFmtId="4" fontId="75" fillId="0" borderId="27" xfId="0" applyNumberFormat="1" applyFont="1" applyBorder="1"/>
    <xf numFmtId="4" fontId="62" fillId="0" borderId="28" xfId="0" applyNumberFormat="1" applyFont="1" applyBorder="1"/>
    <xf numFmtId="4" fontId="75" fillId="0" borderId="76" xfId="0" applyNumberFormat="1" applyFont="1" applyBorder="1"/>
    <xf numFmtId="4" fontId="62" fillId="0" borderId="65" xfId="0" applyNumberFormat="1" applyFont="1" applyBorder="1"/>
    <xf numFmtId="4" fontId="101" fillId="0" borderId="12" xfId="0" applyNumberFormat="1" applyFont="1" applyBorder="1"/>
    <xf numFmtId="4" fontId="102" fillId="0" borderId="18" xfId="0" applyNumberFormat="1" applyFont="1" applyBorder="1" applyAlignment="1">
      <alignment horizontal="right" vertical="center"/>
    </xf>
    <xf numFmtId="4" fontId="80" fillId="0" borderId="51" xfId="0" applyNumberFormat="1" applyFont="1" applyBorder="1" applyAlignment="1">
      <alignment vertical="center"/>
    </xf>
    <xf numFmtId="4" fontId="88" fillId="0" borderId="53" xfId="0" applyNumberFormat="1" applyFont="1" applyBorder="1" applyAlignment="1">
      <alignment vertical="center"/>
    </xf>
    <xf numFmtId="4" fontId="103" fillId="0" borderId="54" xfId="20" applyNumberFormat="1" applyFont="1" applyBorder="1" applyAlignment="1">
      <alignment vertical="center"/>
    </xf>
    <xf numFmtId="4" fontId="80" fillId="0" borderId="54" xfId="20" applyNumberFormat="1" applyFont="1" applyBorder="1" applyAlignment="1">
      <alignment vertical="center"/>
    </xf>
    <xf numFmtId="4" fontId="80" fillId="0" borderId="54" xfId="0" applyNumberFormat="1" applyFont="1" applyBorder="1" applyAlignment="1">
      <alignment horizontal="right" vertical="center"/>
    </xf>
    <xf numFmtId="4" fontId="103" fillId="0" borderId="55" xfId="0" applyNumberFormat="1" applyFont="1" applyBorder="1" applyAlignment="1">
      <alignment horizontal="right" vertical="center"/>
    </xf>
    <xf numFmtId="4" fontId="80" fillId="0" borderId="19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vertical="center"/>
    </xf>
    <xf numFmtId="4" fontId="103" fillId="0" borderId="19" xfId="0" applyNumberFormat="1" applyFont="1" applyBorder="1" applyAlignment="1">
      <alignment horizontal="right" vertical="center"/>
    </xf>
    <xf numFmtId="3" fontId="80" fillId="0" borderId="12" xfId="0" applyNumberFormat="1" applyFont="1" applyBorder="1" applyAlignment="1">
      <alignment horizontal="center" vertical="center" wrapText="1"/>
    </xf>
    <xf numFmtId="3" fontId="80" fillId="0" borderId="47" xfId="0" applyNumberFormat="1" applyFont="1" applyBorder="1" applyAlignment="1">
      <alignment horizontal="center" vertical="center" wrapText="1"/>
    </xf>
    <xf numFmtId="4" fontId="95" fillId="0" borderId="40" xfId="0" applyNumberFormat="1" applyFont="1" applyBorder="1" applyAlignment="1">
      <alignment horizontal="right"/>
    </xf>
    <xf numFmtId="4" fontId="95" fillId="0" borderId="42" xfId="0" applyNumberFormat="1" applyFont="1" applyBorder="1" applyAlignment="1">
      <alignment horizontal="right"/>
    </xf>
    <xf numFmtId="4" fontId="96" fillId="0" borderId="45" xfId="0" applyNumberFormat="1" applyFont="1" applyBorder="1" applyAlignment="1">
      <alignment horizontal="right"/>
    </xf>
    <xf numFmtId="4" fontId="95" fillId="0" borderId="42" xfId="0" applyNumberFormat="1" applyFont="1" applyFill="1" applyBorder="1" applyAlignment="1">
      <alignment horizontal="right"/>
    </xf>
    <xf numFmtId="4" fontId="96" fillId="0" borderId="42" xfId="0" applyNumberFormat="1" applyFont="1" applyFill="1" applyBorder="1" applyAlignment="1">
      <alignment horizontal="right"/>
    </xf>
    <xf numFmtId="4" fontId="96" fillId="0" borderId="42" xfId="0" applyNumberFormat="1" applyFont="1" applyBorder="1" applyAlignment="1">
      <alignment horizontal="right"/>
    </xf>
    <xf numFmtId="4" fontId="95" fillId="0" borderId="45" xfId="0" applyNumberFormat="1" applyFont="1" applyBorder="1" applyAlignment="1">
      <alignment horizontal="right"/>
    </xf>
    <xf numFmtId="4" fontId="96" fillId="0" borderId="0" xfId="0" applyNumberFormat="1" applyFont="1" applyBorder="1" applyAlignment="1">
      <alignment horizontal="right"/>
    </xf>
    <xf numFmtId="4" fontId="95" fillId="0" borderId="12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 vertical="center"/>
    </xf>
    <xf numFmtId="4" fontId="86" fillId="0" borderId="45" xfId="0" applyNumberFormat="1" applyFont="1" applyBorder="1" applyAlignment="1">
      <alignment horizontal="right"/>
    </xf>
    <xf numFmtId="4" fontId="86" fillId="0" borderId="45" xfId="40" applyNumberFormat="1" applyFont="1" applyBorder="1" applyProtection="1">
      <protection locked="0"/>
    </xf>
    <xf numFmtId="4" fontId="89" fillId="0" borderId="42" xfId="0" applyNumberFormat="1" applyFont="1" applyBorder="1" applyAlignment="1">
      <alignment horizontal="right"/>
    </xf>
    <xf numFmtId="4" fontId="89" fillId="0" borderId="12" xfId="0" applyNumberFormat="1" applyFont="1" applyBorder="1" applyAlignment="1">
      <alignment horizontal="right" vertical="center"/>
    </xf>
    <xf numFmtId="4" fontId="88" fillId="0" borderId="0" xfId="0" applyNumberFormat="1" applyFont="1" applyBorder="1" applyAlignment="1">
      <alignment horizontal="right"/>
    </xf>
    <xf numFmtId="4" fontId="89" fillId="0" borderId="40" xfId="0" applyNumberFormat="1" applyFont="1" applyBorder="1" applyAlignment="1">
      <alignment horizontal="right"/>
    </xf>
    <xf numFmtId="4" fontId="86" fillId="0" borderId="42" xfId="0" applyNumberFormat="1" applyFont="1" applyBorder="1" applyAlignment="1">
      <alignment horizontal="right"/>
    </xf>
    <xf numFmtId="4" fontId="89" fillId="0" borderId="42" xfId="0" applyNumberFormat="1" applyFont="1" applyFill="1" applyBorder="1" applyAlignment="1">
      <alignment horizontal="right"/>
    </xf>
    <xf numFmtId="4" fontId="88" fillId="0" borderId="45" xfId="0" applyNumberFormat="1" applyFont="1" applyBorder="1" applyAlignment="1">
      <alignment horizontal="right"/>
    </xf>
    <xf numFmtId="4" fontId="89" fillId="0" borderId="45" xfId="0" applyNumberFormat="1" applyFont="1" applyBorder="1" applyAlignment="1">
      <alignment horizontal="right"/>
    </xf>
    <xf numFmtId="4" fontId="86" fillId="0" borderId="0" xfId="0" applyNumberFormat="1" applyFont="1" applyBorder="1" applyAlignment="1">
      <alignment horizontal="right"/>
    </xf>
    <xf numFmtId="4" fontId="89" fillId="0" borderId="43" xfId="0" applyNumberFormat="1" applyFont="1" applyBorder="1" applyAlignment="1">
      <alignment horizontal="right"/>
    </xf>
    <xf numFmtId="4" fontId="86" fillId="0" borderId="46" xfId="0" applyNumberFormat="1" applyFont="1" applyBorder="1" applyAlignment="1">
      <alignment horizontal="right"/>
    </xf>
    <xf numFmtId="4" fontId="86" fillId="0" borderId="43" xfId="0" applyNumberFormat="1" applyFont="1" applyBorder="1" applyAlignment="1">
      <alignment horizontal="right"/>
    </xf>
    <xf numFmtId="4" fontId="86" fillId="0" borderId="88" xfId="0" applyNumberFormat="1" applyFont="1" applyBorder="1" applyAlignment="1">
      <alignment horizontal="right"/>
    </xf>
    <xf numFmtId="4" fontId="86" fillId="0" borderId="56" xfId="0" applyNumberFormat="1" applyFont="1" applyBorder="1" applyAlignment="1">
      <alignment horizontal="right"/>
    </xf>
    <xf numFmtId="4" fontId="80" fillId="0" borderId="45" xfId="0" applyNumberFormat="1" applyFont="1" applyBorder="1" applyAlignment="1">
      <alignment horizontal="right"/>
    </xf>
    <xf numFmtId="0" fontId="88" fillId="0" borderId="0" xfId="0" applyFont="1"/>
    <xf numFmtId="3" fontId="80" fillId="0" borderId="12" xfId="0" applyNumberFormat="1" applyFont="1" applyBorder="1" applyAlignment="1">
      <alignment horizontal="right" vertical="center"/>
    </xf>
    <xf numFmtId="3" fontId="104" fillId="0" borderId="12" xfId="0" applyNumberFormat="1" applyFont="1" applyBorder="1" applyAlignment="1">
      <alignment horizontal="right" vertical="center"/>
    </xf>
    <xf numFmtId="0" fontId="88" fillId="0" borderId="0" xfId="0" applyFont="1" applyBorder="1"/>
    <xf numFmtId="0" fontId="88" fillId="0" borderId="0" xfId="0" applyFont="1" applyBorder="1" applyAlignment="1">
      <alignment vertical="center"/>
    </xf>
    <xf numFmtId="0" fontId="105" fillId="0" borderId="0" xfId="0" applyFont="1" applyBorder="1" applyAlignment="1">
      <alignment vertical="center"/>
    </xf>
    <xf numFmtId="0" fontId="104" fillId="0" borderId="0" xfId="0" applyFont="1" applyBorder="1" applyAlignment="1">
      <alignment vertical="center" wrapText="1"/>
    </xf>
    <xf numFmtId="0" fontId="105" fillId="0" borderId="0" xfId="0" applyFont="1" applyBorder="1" applyAlignment="1">
      <alignment horizontal="center" vertical="center" wrapText="1"/>
    </xf>
    <xf numFmtId="0" fontId="105" fillId="0" borderId="0" xfId="0" applyFont="1" applyBorder="1" applyAlignment="1">
      <alignment vertical="center" wrapText="1"/>
    </xf>
    <xf numFmtId="0" fontId="104" fillId="0" borderId="0" xfId="0" applyFont="1" applyBorder="1" applyAlignment="1">
      <alignment vertical="center"/>
    </xf>
    <xf numFmtId="0" fontId="106" fillId="0" borderId="0" xfId="0" applyFont="1"/>
    <xf numFmtId="0" fontId="89" fillId="0" borderId="0" xfId="0" applyFont="1"/>
    <xf numFmtId="4" fontId="107" fillId="0" borderId="12" xfId="0" applyNumberFormat="1" applyFont="1" applyBorder="1" applyAlignment="1">
      <alignment horizontal="right" vertical="center"/>
    </xf>
    <xf numFmtId="4" fontId="80" fillId="0" borderId="12" xfId="0" applyNumberFormat="1" applyFont="1" applyBorder="1" applyAlignment="1">
      <alignment horizontal="right" vertical="center"/>
    </xf>
    <xf numFmtId="4" fontId="104" fillId="0" borderId="12" xfId="0" applyNumberFormat="1" applyFont="1" applyBorder="1" applyAlignment="1">
      <alignment horizontal="right" vertical="center"/>
    </xf>
    <xf numFmtId="0" fontId="104" fillId="0" borderId="12" xfId="0" applyFont="1" applyBorder="1" applyAlignment="1">
      <alignment horizontal="center" vertical="center" wrapText="1"/>
    </xf>
    <xf numFmtId="0" fontId="52" fillId="0" borderId="0" xfId="0" applyFont="1"/>
    <xf numFmtId="0" fontId="86" fillId="0" borderId="0" xfId="0" applyFont="1"/>
    <xf numFmtId="4" fontId="89" fillId="0" borderId="12" xfId="0" applyNumberFormat="1" applyFont="1" applyBorder="1" applyAlignment="1">
      <alignment horizontal="right" vertical="center" wrapText="1"/>
    </xf>
    <xf numFmtId="4" fontId="80" fillId="0" borderId="12" xfId="0" applyNumberFormat="1" applyFont="1" applyBorder="1" applyAlignment="1">
      <alignment horizontal="right" vertical="center" wrapText="1"/>
    </xf>
    <xf numFmtId="4" fontId="104" fillId="0" borderId="12" xfId="0" applyNumberFormat="1" applyFont="1" applyBorder="1" applyAlignment="1">
      <alignment horizontal="right" vertical="center" wrapText="1"/>
    </xf>
    <xf numFmtId="165" fontId="89" fillId="0" borderId="12" xfId="0" applyNumberFormat="1" applyFont="1" applyBorder="1" applyAlignment="1">
      <alignment horizontal="right" vertical="center"/>
    </xf>
    <xf numFmtId="165" fontId="107" fillId="0" borderId="12" xfId="0" applyNumberFormat="1" applyFont="1" applyBorder="1" applyAlignment="1">
      <alignment horizontal="right" vertical="center"/>
    </xf>
    <xf numFmtId="165" fontId="80" fillId="0" borderId="12" xfId="0" applyNumberFormat="1" applyFont="1" applyBorder="1" applyAlignment="1">
      <alignment horizontal="right" vertical="center"/>
    </xf>
    <xf numFmtId="0" fontId="89" fillId="0" borderId="0" xfId="0" applyFont="1" applyAlignment="1">
      <alignment horizontal="right"/>
    </xf>
    <xf numFmtId="0" fontId="88" fillId="0" borderId="0" xfId="0" applyFont="1" applyAlignment="1">
      <alignment wrapText="1"/>
    </xf>
    <xf numFmtId="0" fontId="108" fillId="0" borderId="0" xfId="0" applyFont="1"/>
    <xf numFmtId="0" fontId="66" fillId="0" borderId="62" xfId="0" applyFont="1" applyFill="1" applyBorder="1" applyAlignment="1">
      <alignment horizontal="left" vertical="top"/>
    </xf>
    <xf numFmtId="0" fontId="75" fillId="0" borderId="14" xfId="0" applyNumberFormat="1" applyFont="1" applyBorder="1" applyAlignment="1">
      <alignment horizontal="left" vertical="center" wrapText="1"/>
    </xf>
    <xf numFmtId="0" fontId="75" fillId="0" borderId="15" xfId="0" applyNumberFormat="1" applyFont="1" applyBorder="1" applyAlignment="1">
      <alignment horizontal="left" vertical="center" wrapText="1"/>
    </xf>
    <xf numFmtId="0" fontId="75" fillId="0" borderId="17" xfId="0" applyNumberFormat="1" applyFont="1" applyBorder="1" applyAlignment="1">
      <alignment horizontal="left" vertical="center" wrapText="1"/>
    </xf>
    <xf numFmtId="0" fontId="75" fillId="0" borderId="36" xfId="0" applyFont="1" applyBorder="1" applyAlignment="1">
      <alignment horizontal="left" wrapText="1"/>
    </xf>
    <xf numFmtId="0" fontId="75" fillId="0" borderId="24" xfId="0" applyFont="1" applyBorder="1" applyAlignment="1">
      <alignment horizontal="left" wrapText="1"/>
    </xf>
    <xf numFmtId="0" fontId="82" fillId="0" borderId="24" xfId="0" applyFont="1" applyBorder="1" applyAlignment="1">
      <alignment horizontal="left" wrapText="1"/>
    </xf>
    <xf numFmtId="0" fontId="82" fillId="0" borderId="90" xfId="0" applyFont="1" applyBorder="1" applyAlignment="1">
      <alignment horizontal="center" vertical="center"/>
    </xf>
    <xf numFmtId="0" fontId="84" fillId="0" borderId="57" xfId="39" applyFont="1" applyFill="1" applyBorder="1" applyAlignment="1">
      <alignment horizontal="left" vertical="center" wrapText="1"/>
    </xf>
    <xf numFmtId="0" fontId="87" fillId="0" borderId="14" xfId="0" applyNumberFormat="1" applyFont="1" applyBorder="1" applyAlignment="1">
      <alignment horizontal="left" vertical="center" wrapText="1"/>
    </xf>
    <xf numFmtId="0" fontId="87" fillId="0" borderId="15" xfId="0" applyNumberFormat="1" applyFont="1" applyBorder="1" applyAlignment="1">
      <alignment horizontal="left" vertical="center" wrapText="1"/>
    </xf>
    <xf numFmtId="17" fontId="84" fillId="0" borderId="0" xfId="0" applyNumberFormat="1" applyFont="1"/>
    <xf numFmtId="4" fontId="111" fillId="0" borderId="0" xfId="48" applyNumberFormat="1" applyFont="1" applyAlignment="1">
      <alignment vertical="top" wrapText="1" readingOrder="1"/>
    </xf>
    <xf numFmtId="0" fontId="112" fillId="0" borderId="0" xfId="49" applyFont="1"/>
    <xf numFmtId="0" fontId="111" fillId="0" borderId="0" xfId="48" applyFont="1" applyAlignment="1">
      <alignment vertical="top" wrapText="1" readingOrder="1"/>
    </xf>
    <xf numFmtId="4" fontId="112" fillId="0" borderId="0" xfId="49" applyNumberFormat="1" applyFont="1"/>
    <xf numFmtId="0" fontId="114" fillId="0" borderId="91" xfId="48" applyFont="1" applyBorder="1" applyAlignment="1">
      <alignment vertical="center" wrapText="1" readingOrder="1"/>
    </xf>
    <xf numFmtId="0" fontId="111" fillId="0" borderId="91" xfId="48" applyFont="1" applyBorder="1" applyAlignment="1">
      <alignment vertical="center" wrapText="1" readingOrder="1"/>
    </xf>
    <xf numFmtId="4" fontId="115" fillId="0" borderId="91" xfId="48" applyNumberFormat="1" applyFont="1" applyBorder="1" applyAlignment="1">
      <alignment horizontal="center" vertical="center" wrapText="1"/>
    </xf>
    <xf numFmtId="0" fontId="115" fillId="0" borderId="91" xfId="48" applyFont="1" applyBorder="1" applyAlignment="1">
      <alignment horizontal="center" vertical="center" wrapText="1"/>
    </xf>
    <xf numFmtId="0" fontId="115" fillId="0" borderId="38" xfId="49" applyFont="1" applyBorder="1" applyAlignment="1">
      <alignment horizontal="center" vertical="center" wrapText="1"/>
    </xf>
    <xf numFmtId="0" fontId="116" fillId="26" borderId="0" xfId="48" applyFont="1" applyFill="1" applyAlignment="1">
      <alignment horizontal="left" vertical="center" wrapText="1" readingOrder="1"/>
    </xf>
    <xf numFmtId="0" fontId="116" fillId="26" borderId="0" xfId="48" applyFont="1" applyFill="1" applyAlignment="1">
      <alignment vertical="center" wrapText="1" readingOrder="1"/>
    </xf>
    <xf numFmtId="4" fontId="116" fillId="26" borderId="0" xfId="48" applyNumberFormat="1" applyFont="1" applyFill="1" applyAlignment="1">
      <alignment vertical="center" wrapText="1" readingOrder="1"/>
    </xf>
    <xf numFmtId="0" fontId="117" fillId="27" borderId="0" xfId="48" applyFont="1" applyFill="1" applyAlignment="1">
      <alignment horizontal="left" vertical="center" wrapText="1" readingOrder="1"/>
    </xf>
    <xf numFmtId="0" fontId="117" fillId="27" borderId="0" xfId="48" applyFont="1" applyFill="1" applyAlignment="1">
      <alignment vertical="center" wrapText="1" readingOrder="1"/>
    </xf>
    <xf numFmtId="4" fontId="117" fillId="27" borderId="0" xfId="48" applyNumberFormat="1" applyFont="1" applyFill="1" applyAlignment="1">
      <alignment vertical="center" wrapText="1" readingOrder="1"/>
    </xf>
    <xf numFmtId="0" fontId="111" fillId="0" borderId="0" xfId="48" applyFont="1" applyFill="1" applyAlignment="1">
      <alignment horizontal="left" vertical="center" wrapText="1" readingOrder="1"/>
    </xf>
    <xf numFmtId="0" fontId="111" fillId="0" borderId="0" xfId="48" applyFont="1" applyFill="1" applyAlignment="1">
      <alignment vertical="center" wrapText="1" readingOrder="1"/>
    </xf>
    <xf numFmtId="4" fontId="118" fillId="0" borderId="0" xfId="49" applyNumberFormat="1" applyFont="1" applyAlignment="1">
      <alignment readingOrder="1"/>
    </xf>
    <xf numFmtId="167" fontId="112" fillId="0" borderId="0" xfId="49" applyNumberFormat="1" applyFont="1"/>
    <xf numFmtId="0" fontId="118" fillId="0" borderId="0" xfId="49" applyFont="1" applyAlignment="1">
      <alignment readingOrder="1"/>
    </xf>
    <xf numFmtId="0" fontId="119" fillId="28" borderId="0" xfId="48" applyFont="1" applyFill="1" applyAlignment="1">
      <alignment horizontal="left" vertical="center" wrapText="1" readingOrder="1"/>
    </xf>
    <xf numFmtId="0" fontId="119" fillId="28" borderId="0" xfId="48" applyFont="1" applyFill="1" applyAlignment="1">
      <alignment vertical="center" wrapText="1" readingOrder="1"/>
    </xf>
    <xf numFmtId="4" fontId="119" fillId="28" borderId="0" xfId="48" applyNumberFormat="1" applyFont="1" applyFill="1" applyAlignment="1">
      <alignment horizontal="right" vertical="center" wrapText="1" readingOrder="1"/>
    </xf>
    <xf numFmtId="4" fontId="120" fillId="29" borderId="0" xfId="49" applyNumberFormat="1" applyFont="1" applyFill="1"/>
    <xf numFmtId="4" fontId="120" fillId="29" borderId="0" xfId="49" applyNumberFormat="1" applyFont="1" applyFill="1" applyAlignment="1">
      <alignment readingOrder="1"/>
    </xf>
    <xf numFmtId="0" fontId="120" fillId="29" borderId="0" xfId="49" applyFont="1" applyFill="1"/>
    <xf numFmtId="4" fontId="118" fillId="30" borderId="0" xfId="49" applyNumberFormat="1" applyFont="1" applyFill="1" applyAlignment="1">
      <alignment readingOrder="1"/>
    </xf>
    <xf numFmtId="0" fontId="66" fillId="0" borderId="0" xfId="49" applyFont="1"/>
    <xf numFmtId="0" fontId="119" fillId="27" borderId="0" xfId="48" applyFont="1" applyFill="1" applyAlignment="1">
      <alignment horizontal="left" vertical="center" wrapText="1" readingOrder="1"/>
    </xf>
    <xf numFmtId="0" fontId="119" fillId="27" borderId="0" xfId="48" applyFont="1" applyFill="1" applyAlignment="1">
      <alignment vertical="center" wrapText="1" readingOrder="1"/>
    </xf>
    <xf numFmtId="4" fontId="119" fillId="31" borderId="0" xfId="48" applyNumberFormat="1" applyFont="1" applyFill="1" applyAlignment="1">
      <alignment horizontal="right" vertical="center" wrapText="1" readingOrder="1"/>
    </xf>
    <xf numFmtId="4" fontId="118" fillId="32" borderId="0" xfId="49" applyNumberFormat="1" applyFont="1" applyFill="1"/>
    <xf numFmtId="4" fontId="118" fillId="32" borderId="0" xfId="49" applyNumberFormat="1" applyFont="1" applyFill="1" applyAlignment="1">
      <alignment readingOrder="1"/>
    </xf>
    <xf numFmtId="0" fontId="118" fillId="32" borderId="0" xfId="49" applyFont="1" applyFill="1"/>
    <xf numFmtId="0" fontId="119" fillId="33" borderId="0" xfId="48" applyFont="1" applyFill="1" applyAlignment="1">
      <alignment horizontal="left" vertical="center" wrapText="1" readingOrder="1"/>
    </xf>
    <xf numFmtId="0" fontId="119" fillId="33" borderId="0" xfId="48" applyFont="1" applyFill="1" applyAlignment="1">
      <alignment vertical="center" wrapText="1" readingOrder="1"/>
    </xf>
    <xf numFmtId="4" fontId="119" fillId="34" borderId="0" xfId="48" applyNumberFormat="1" applyFont="1" applyFill="1" applyAlignment="1">
      <alignment horizontal="right" vertical="center" wrapText="1" readingOrder="1"/>
    </xf>
    <xf numFmtId="0" fontId="114" fillId="0" borderId="0" xfId="48" applyFont="1" applyFill="1" applyAlignment="1">
      <alignment horizontal="left" vertical="center" wrapText="1" readingOrder="1"/>
    </xf>
    <xf numFmtId="0" fontId="114" fillId="0" borderId="0" xfId="48" applyFont="1" applyFill="1" applyAlignment="1">
      <alignment vertical="center" wrapText="1" readingOrder="1"/>
    </xf>
    <xf numFmtId="4" fontId="114" fillId="0" borderId="0" xfId="48" applyNumberFormat="1" applyFont="1" applyFill="1" applyAlignment="1">
      <alignment horizontal="right" vertical="center" wrapText="1" readingOrder="1"/>
    </xf>
    <xf numFmtId="4" fontId="118" fillId="0" borderId="0" xfId="49" applyNumberFormat="1" applyFont="1"/>
    <xf numFmtId="0" fontId="118" fillId="0" borderId="0" xfId="49" applyFont="1"/>
    <xf numFmtId="0" fontId="114" fillId="0" borderId="91" xfId="48" applyFont="1" applyBorder="1" applyAlignment="1">
      <alignment horizontal="center" vertical="center" wrapText="1" readingOrder="1"/>
    </xf>
    <xf numFmtId="0" fontId="121" fillId="0" borderId="91" xfId="48" applyFont="1" applyBorder="1" applyAlignment="1">
      <alignment horizontal="center" vertical="center" wrapText="1" readingOrder="1"/>
    </xf>
    <xf numFmtId="166" fontId="116" fillId="26" borderId="0" xfId="48" applyNumberFormat="1" applyFont="1" applyFill="1" applyAlignment="1">
      <alignment horizontal="right" vertical="center" wrapText="1" readingOrder="1"/>
    </xf>
    <xf numFmtId="0" fontId="117" fillId="35" borderId="0" xfId="48" applyFont="1" applyFill="1" applyAlignment="1">
      <alignment horizontal="left" vertical="center" wrapText="1" readingOrder="1"/>
    </xf>
    <xf numFmtId="0" fontId="117" fillId="35" borderId="0" xfId="48" applyFont="1" applyFill="1" applyAlignment="1">
      <alignment vertical="center" wrapText="1" readingOrder="1"/>
    </xf>
    <xf numFmtId="166" fontId="117" fillId="35" borderId="0" xfId="48" applyNumberFormat="1" applyFont="1" applyFill="1" applyAlignment="1">
      <alignment horizontal="right" vertical="center" wrapText="1" readingOrder="1"/>
    </xf>
    <xf numFmtId="0" fontId="117" fillId="36" borderId="0" xfId="48" applyFont="1" applyFill="1" applyAlignment="1">
      <alignment horizontal="left" vertical="center" wrapText="1" readingOrder="1"/>
    </xf>
    <xf numFmtId="0" fontId="117" fillId="36" borderId="0" xfId="48" applyFont="1" applyFill="1" applyAlignment="1">
      <alignment vertical="center" wrapText="1" readingOrder="1"/>
    </xf>
    <xf numFmtId="166" fontId="117" fillId="36" borderId="0" xfId="48" applyNumberFormat="1" applyFont="1" applyFill="1" applyAlignment="1">
      <alignment horizontal="right" vertical="center" wrapText="1" readingOrder="1"/>
    </xf>
    <xf numFmtId="0" fontId="117" fillId="28" borderId="0" xfId="48" applyFont="1" applyFill="1" applyAlignment="1">
      <alignment horizontal="left" vertical="center" wrapText="1" readingOrder="1"/>
    </xf>
    <xf numFmtId="0" fontId="117" fillId="28" borderId="0" xfId="48" applyFont="1" applyFill="1" applyAlignment="1">
      <alignment vertical="center" wrapText="1" readingOrder="1"/>
    </xf>
    <xf numFmtId="166" fontId="117" fillId="28" borderId="0" xfId="48" applyNumberFormat="1" applyFont="1" applyFill="1" applyAlignment="1">
      <alignment horizontal="right" vertical="center" wrapText="1" readingOrder="1"/>
    </xf>
    <xf numFmtId="166" fontId="117" fillId="27" borderId="0" xfId="48" applyNumberFormat="1" applyFont="1" applyFill="1" applyAlignment="1">
      <alignment horizontal="right" vertical="center" wrapText="1" readingOrder="1"/>
    </xf>
    <xf numFmtId="166" fontId="111" fillId="0" borderId="0" xfId="48" applyNumberFormat="1" applyFont="1" applyFill="1" applyAlignment="1">
      <alignment horizontal="right" vertical="center" wrapText="1" readingOrder="1"/>
    </xf>
    <xf numFmtId="166" fontId="118" fillId="0" borderId="0" xfId="48" applyNumberFormat="1" applyFont="1" applyFill="1" applyAlignment="1">
      <alignment horizontal="right" vertical="center" wrapText="1" readingOrder="1"/>
    </xf>
    <xf numFmtId="3" fontId="28" fillId="0" borderId="12" xfId="37" applyNumberFormat="1" applyFont="1" applyFill="1" applyBorder="1" applyAlignment="1">
      <alignment vertical="top"/>
    </xf>
    <xf numFmtId="0" fontId="112" fillId="0" borderId="0" xfId="49" applyFont="1"/>
    <xf numFmtId="166" fontId="111" fillId="0" borderId="0" xfId="48" applyNumberFormat="1" applyFont="1" applyFill="1" applyAlignment="1">
      <alignment horizontal="right" vertical="center" wrapText="1" readingOrder="1"/>
    </xf>
    <xf numFmtId="0" fontId="80" fillId="0" borderId="0" xfId="0" applyFont="1" applyBorder="1"/>
    <xf numFmtId="4" fontId="83" fillId="0" borderId="0" xfId="0" applyNumberFormat="1" applyFont="1" applyBorder="1"/>
    <xf numFmtId="4" fontId="83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4" fontId="62" fillId="0" borderId="0" xfId="0" applyNumberFormat="1" applyFont="1" applyBorder="1" applyAlignment="1">
      <alignment horizontal="center"/>
    </xf>
    <xf numFmtId="0" fontId="80" fillId="0" borderId="12" xfId="0" applyFont="1" applyBorder="1" applyAlignment="1">
      <alignment vertical="center" wrapText="1"/>
    </xf>
    <xf numFmtId="0" fontId="104" fillId="0" borderId="37" xfId="0" applyFont="1" applyBorder="1" applyAlignment="1">
      <alignment horizontal="center" vertical="center" wrapText="1"/>
    </xf>
    <xf numFmtId="0" fontId="104" fillId="0" borderId="38" xfId="0" applyFont="1" applyBorder="1" applyAlignment="1">
      <alignment horizontal="center" vertical="center" wrapText="1"/>
    </xf>
    <xf numFmtId="0" fontId="104" fillId="0" borderId="47" xfId="0" applyFont="1" applyBorder="1" applyAlignment="1">
      <alignment horizontal="center" vertical="center" wrapText="1"/>
    </xf>
    <xf numFmtId="0" fontId="107" fillId="0" borderId="12" xfId="0" applyFont="1" applyBorder="1" applyAlignment="1">
      <alignment vertical="center" wrapText="1"/>
    </xf>
    <xf numFmtId="0" fontId="88" fillId="0" borderId="0" xfId="0" applyFont="1" applyAlignment="1">
      <alignment horizontal="center"/>
    </xf>
    <xf numFmtId="0" fontId="80" fillId="0" borderId="12" xfId="0" applyFont="1" applyBorder="1" applyAlignment="1">
      <alignment vertical="center"/>
    </xf>
    <xf numFmtId="0" fontId="88" fillId="0" borderId="12" xfId="0" applyFont="1" applyBorder="1" applyAlignment="1">
      <alignment vertical="center" wrapText="1"/>
    </xf>
    <xf numFmtId="0" fontId="104" fillId="0" borderId="0" xfId="0" applyFont="1" applyAlignment="1">
      <alignment horizontal="center" vertical="center" wrapText="1"/>
    </xf>
    <xf numFmtId="0" fontId="89" fillId="0" borderId="12" xfId="0" applyFont="1" applyBorder="1" applyAlignment="1">
      <alignment vertical="center" wrapText="1"/>
    </xf>
    <xf numFmtId="0" fontId="104" fillId="0" borderId="82" xfId="0" applyFont="1" applyBorder="1" applyAlignment="1">
      <alignment horizontal="center" vertical="center" wrapText="1"/>
    </xf>
    <xf numFmtId="0" fontId="104" fillId="0" borderId="89" xfId="0" applyFont="1" applyBorder="1" applyAlignment="1">
      <alignment horizontal="center" vertical="center" wrapText="1"/>
    </xf>
    <xf numFmtId="0" fontId="104" fillId="0" borderId="83" xfId="0" applyFont="1" applyBorder="1" applyAlignment="1">
      <alignment horizontal="center" vertical="center" wrapText="1"/>
    </xf>
    <xf numFmtId="0" fontId="104" fillId="0" borderId="37" xfId="0" applyFont="1" applyBorder="1" applyAlignment="1">
      <alignment horizontal="left" vertical="center" wrapText="1"/>
    </xf>
    <xf numFmtId="0" fontId="104" fillId="0" borderId="38" xfId="0" applyFont="1" applyBorder="1" applyAlignment="1">
      <alignment horizontal="left" vertical="center" wrapText="1"/>
    </xf>
    <xf numFmtId="0" fontId="104" fillId="0" borderId="47" xfId="0" applyFont="1" applyBorder="1" applyAlignment="1">
      <alignment horizontal="left" vertical="center" wrapText="1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73" xfId="37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4" fillId="0" borderId="0" xfId="0" applyFont="1" applyFill="1" applyBorder="1" applyAlignment="1">
      <alignment horizontal="center" vertical="center"/>
    </xf>
    <xf numFmtId="3" fontId="78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109" fillId="0" borderId="71" xfId="37" applyFont="1" applyBorder="1" applyAlignment="1">
      <alignment horizontal="center" vertical="top" wrapText="1"/>
    </xf>
    <xf numFmtId="0" fontId="109" fillId="0" borderId="66" xfId="37" applyFont="1" applyBorder="1" applyAlignment="1">
      <alignment horizontal="center" vertical="top" wrapText="1"/>
    </xf>
    <xf numFmtId="0" fontId="65" fillId="0" borderId="0" xfId="0" applyFont="1" applyFill="1" applyBorder="1" applyAlignment="1">
      <alignment horizontal="center" vertical="center"/>
    </xf>
    <xf numFmtId="0" fontId="75" fillId="0" borderId="20" xfId="37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80" fillId="24" borderId="14" xfId="0" applyFont="1" applyFill="1" applyBorder="1" applyAlignment="1">
      <alignment horizontal="center"/>
    </xf>
    <xf numFmtId="0" fontId="80" fillId="24" borderId="77" xfId="0" applyFont="1" applyFill="1" applyBorder="1" applyAlignment="1">
      <alignment horizontal="center"/>
    </xf>
    <xf numFmtId="0" fontId="80" fillId="24" borderId="78" xfId="0" applyFont="1" applyFill="1" applyBorder="1" applyAlignment="1">
      <alignment horizontal="center"/>
    </xf>
    <xf numFmtId="0" fontId="75" fillId="0" borderId="16" xfId="0" applyFont="1" applyBorder="1" applyAlignment="1">
      <alignment horizontal="center" vertical="center" wrapText="1"/>
    </xf>
    <xf numFmtId="0" fontId="75" fillId="0" borderId="38" xfId="0" applyFont="1" applyBorder="1" applyAlignment="1">
      <alignment horizontal="center" vertical="center" wrapText="1"/>
    </xf>
    <xf numFmtId="0" fontId="75" fillId="0" borderId="47" xfId="0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0" fontId="75" fillId="0" borderId="66" xfId="0" applyFont="1" applyBorder="1" applyAlignment="1">
      <alignment horizontal="center" vertical="center" wrapText="1"/>
    </xf>
    <xf numFmtId="0" fontId="75" fillId="0" borderId="65" xfId="0" applyFont="1" applyBorder="1" applyAlignment="1">
      <alignment horizontal="center" vertical="center" wrapText="1"/>
    </xf>
    <xf numFmtId="0" fontId="75" fillId="0" borderId="75" xfId="0" applyFont="1" applyBorder="1" applyAlignment="1">
      <alignment horizontal="center" vertical="center" wrapText="1"/>
    </xf>
    <xf numFmtId="0" fontId="80" fillId="1" borderId="24" xfId="0" applyFont="1" applyFill="1" applyBorder="1" applyAlignment="1">
      <alignment horizontal="left" wrapText="1"/>
    </xf>
    <xf numFmtId="0" fontId="80" fillId="1" borderId="68" xfId="0" applyFont="1" applyFill="1" applyBorder="1" applyAlignment="1">
      <alignment horizontal="left" wrapText="1"/>
    </xf>
    <xf numFmtId="0" fontId="75" fillId="0" borderId="27" xfId="0" applyFont="1" applyBorder="1" applyAlignment="1">
      <alignment horizontal="center" vertical="center" wrapText="1"/>
    </xf>
    <xf numFmtId="0" fontId="75" fillId="0" borderId="70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0" fontId="80" fillId="0" borderId="34" xfId="0" applyFont="1" applyBorder="1" applyAlignment="1">
      <alignment horizontal="center" vertical="center"/>
    </xf>
    <xf numFmtId="0" fontId="80" fillId="0" borderId="68" xfId="0" applyFont="1" applyBorder="1" applyAlignment="1">
      <alignment horizontal="center" vertical="center"/>
    </xf>
    <xf numFmtId="4" fontId="83" fillId="0" borderId="76" xfId="0" applyNumberFormat="1" applyFont="1" applyBorder="1" applyAlignment="1">
      <alignment horizontal="right" vertical="center"/>
    </xf>
    <xf numFmtId="4" fontId="83" fillId="0" borderId="70" xfId="0" applyNumberFormat="1" applyFont="1" applyBorder="1" applyAlignment="1">
      <alignment horizontal="right" vertical="center"/>
    </xf>
    <xf numFmtId="4" fontId="83" fillId="0" borderId="63" xfId="0" applyNumberFormat="1" applyFont="1" applyBorder="1" applyAlignment="1">
      <alignment horizontal="right" vertical="center"/>
    </xf>
    <xf numFmtId="4" fontId="83" fillId="0" borderId="66" xfId="0" applyNumberFormat="1" applyFont="1" applyBorder="1" applyAlignment="1">
      <alignment horizontal="right" vertical="center"/>
    </xf>
    <xf numFmtId="4" fontId="83" fillId="0" borderId="13" xfId="0" applyNumberFormat="1" applyFont="1" applyBorder="1" applyAlignment="1">
      <alignment horizontal="center"/>
    </xf>
    <xf numFmtId="4" fontId="83" fillId="0" borderId="64" xfId="0" applyNumberFormat="1" applyFont="1" applyBorder="1" applyAlignment="1">
      <alignment horizontal="center"/>
    </xf>
    <xf numFmtId="4" fontId="83" fillId="0" borderId="74" xfId="0" applyNumberFormat="1" applyFont="1" applyBorder="1" applyAlignment="1">
      <alignment horizontal="center"/>
    </xf>
    <xf numFmtId="3" fontId="86" fillId="0" borderId="89" xfId="47" applyNumberFormat="1" applyFont="1" applyFill="1" applyBorder="1" applyAlignment="1">
      <alignment horizontal="center" vertical="top" wrapText="1"/>
    </xf>
    <xf numFmtId="3" fontId="80" fillId="0" borderId="89" xfId="47" applyNumberFormat="1" applyFont="1" applyFill="1" applyBorder="1" applyAlignment="1">
      <alignment horizontal="center" vertical="top" wrapText="1"/>
    </xf>
    <xf numFmtId="4" fontId="83" fillId="0" borderId="65" xfId="0" applyNumberFormat="1" applyFont="1" applyBorder="1" applyAlignment="1">
      <alignment horizontal="right" vertical="center"/>
    </xf>
    <xf numFmtId="4" fontId="83" fillId="0" borderId="75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4" fontId="75" fillId="0" borderId="11" xfId="0" applyNumberFormat="1" applyFont="1" applyBorder="1" applyAlignment="1">
      <alignment horizontal="right" vertical="center"/>
    </xf>
    <xf numFmtId="4" fontId="75" fillId="0" borderId="32" xfId="0" applyNumberFormat="1" applyFont="1" applyBorder="1" applyAlignment="1">
      <alignment horizontal="right" vertical="center"/>
    </xf>
    <xf numFmtId="4" fontId="75" fillId="0" borderId="71" xfId="0" applyNumberFormat="1" applyFont="1" applyBorder="1" applyAlignment="1">
      <alignment horizontal="right" vertical="center"/>
    </xf>
    <xf numFmtId="4" fontId="75" fillId="0" borderId="66" xfId="0" applyNumberFormat="1" applyFont="1" applyBorder="1" applyAlignment="1">
      <alignment horizontal="right" vertical="center"/>
    </xf>
    <xf numFmtId="3" fontId="75" fillId="0" borderId="63" xfId="0" applyNumberFormat="1" applyFont="1" applyBorder="1" applyAlignment="1">
      <alignment horizontal="center" vertical="center" wrapText="1"/>
    </xf>
    <xf numFmtId="0" fontId="85" fillId="0" borderId="19" xfId="0" applyFont="1" applyBorder="1"/>
    <xf numFmtId="4" fontId="62" fillId="0" borderId="13" xfId="0" applyNumberFormat="1" applyFont="1" applyBorder="1" applyAlignment="1">
      <alignment horizontal="center"/>
    </xf>
    <xf numFmtId="4" fontId="62" fillId="0" borderId="64" xfId="0" applyNumberFormat="1" applyFont="1" applyBorder="1" applyAlignment="1">
      <alignment horizontal="center"/>
    </xf>
    <xf numFmtId="4" fontId="62" fillId="0" borderId="74" xfId="0" applyNumberFormat="1" applyFont="1" applyBorder="1" applyAlignment="1">
      <alignment horizontal="center"/>
    </xf>
    <xf numFmtId="4" fontId="62" fillId="0" borderId="30" xfId="0" applyNumberFormat="1" applyFont="1" applyBorder="1" applyAlignment="1">
      <alignment horizontal="right" vertical="center"/>
    </xf>
    <xf numFmtId="4" fontId="62" fillId="0" borderId="33" xfId="0" applyNumberFormat="1" applyFont="1" applyBorder="1" applyAlignment="1">
      <alignment horizontal="right" vertical="center"/>
    </xf>
    <xf numFmtId="3" fontId="75" fillId="0" borderId="65" xfId="0" applyNumberFormat="1" applyFont="1" applyBorder="1" applyAlignment="1">
      <alignment horizontal="center" vertical="center" wrapText="1"/>
    </xf>
    <xf numFmtId="0" fontId="85" fillId="0" borderId="79" xfId="0" applyFont="1" applyBorder="1"/>
    <xf numFmtId="3" fontId="75" fillId="0" borderId="24" xfId="0" applyNumberFormat="1" applyFont="1" applyBorder="1" applyAlignment="1">
      <alignment horizontal="center" vertical="center" wrapText="1"/>
    </xf>
    <xf numFmtId="3" fontId="75" fillId="0" borderId="0" xfId="0" applyNumberFormat="1" applyFont="1" applyBorder="1" applyAlignment="1">
      <alignment horizontal="center" vertical="center" wrapText="1"/>
    </xf>
    <xf numFmtId="3" fontId="75" fillId="0" borderId="52" xfId="0" applyNumberFormat="1" applyFont="1" applyBorder="1" applyAlignment="1">
      <alignment horizontal="center" vertical="center" wrapText="1"/>
    </xf>
    <xf numFmtId="4" fontId="75" fillId="0" borderId="29" xfId="0" applyNumberFormat="1" applyFont="1" applyBorder="1" applyAlignment="1">
      <alignment horizontal="right" vertical="center"/>
    </xf>
    <xf numFmtId="4" fontId="75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0" fillId="0" borderId="24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0" fontId="80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2" fillId="24" borderId="13" xfId="0" applyFont="1" applyFill="1" applyBorder="1" applyAlignment="1">
      <alignment horizontal="center"/>
    </xf>
    <xf numFmtId="0" fontId="82" fillId="24" borderId="64" xfId="0" applyFont="1" applyFill="1" applyBorder="1" applyAlignment="1">
      <alignment horizontal="center"/>
    </xf>
    <xf numFmtId="0" fontId="82" fillId="24" borderId="74" xfId="0" applyFont="1" applyFill="1" applyBorder="1" applyAlignment="1">
      <alignment horizontal="center"/>
    </xf>
    <xf numFmtId="3" fontId="75" fillId="0" borderId="15" xfId="0" applyNumberFormat="1" applyFont="1" applyBorder="1" applyAlignment="1">
      <alignment horizontal="center" vertical="center" wrapText="1"/>
    </xf>
    <xf numFmtId="3" fontId="75" fillId="0" borderId="49" xfId="0" applyNumberFormat="1" applyFont="1" applyBorder="1" applyAlignment="1">
      <alignment horizontal="center" vertical="center" wrapText="1"/>
    </xf>
    <xf numFmtId="3" fontId="75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164" fontId="80" fillId="0" borderId="84" xfId="20" applyNumberFormat="1" applyFont="1" applyBorder="1" applyAlignment="1">
      <alignment horizontal="left" wrapText="1"/>
    </xf>
    <xf numFmtId="164" fontId="80" fillId="0" borderId="80" xfId="20" applyNumberFormat="1" applyFont="1" applyBorder="1" applyAlignment="1">
      <alignment horizontal="left" wrapText="1"/>
    </xf>
    <xf numFmtId="3" fontId="80" fillId="0" borderId="38" xfId="0" applyNumberFormat="1" applyFont="1" applyBorder="1" applyAlignment="1">
      <alignment horizontal="left" wrapText="1"/>
    </xf>
    <xf numFmtId="3" fontId="80" fillId="0" borderId="47" xfId="0" applyNumberFormat="1" applyFont="1" applyBorder="1" applyAlignment="1">
      <alignment horizontal="left" wrapText="1"/>
    </xf>
    <xf numFmtId="3" fontId="80" fillId="0" borderId="25" xfId="0" applyNumberFormat="1" applyFont="1" applyFill="1" applyBorder="1" applyAlignment="1">
      <alignment horizontal="center" vertical="center" wrapText="1"/>
    </xf>
    <xf numFmtId="3" fontId="80" fillId="0" borderId="19" xfId="0" applyNumberFormat="1" applyFont="1" applyFill="1" applyBorder="1" applyAlignment="1">
      <alignment horizontal="center" vertical="center" wrapText="1"/>
    </xf>
    <xf numFmtId="3" fontId="75" fillId="0" borderId="37" xfId="0" applyNumberFormat="1" applyFont="1" applyBorder="1" applyAlignment="1">
      <alignment horizontal="center" vertical="center" wrapText="1"/>
    </xf>
    <xf numFmtId="3" fontId="75" fillId="0" borderId="38" xfId="0" applyNumberFormat="1" applyFont="1" applyBorder="1" applyAlignment="1">
      <alignment horizontal="center" vertical="center" wrapText="1"/>
    </xf>
    <xf numFmtId="3" fontId="75" fillId="0" borderId="47" xfId="0" applyNumberFormat="1" applyFont="1" applyBorder="1" applyAlignment="1">
      <alignment horizontal="center" vertical="center" wrapText="1"/>
    </xf>
    <xf numFmtId="3" fontId="75" fillId="0" borderId="25" xfId="0" applyNumberFormat="1" applyFont="1" applyBorder="1" applyAlignment="1">
      <alignment horizontal="center" vertical="center" wrapText="1"/>
    </xf>
    <xf numFmtId="3" fontId="75" fillId="0" borderId="19" xfId="0" applyNumberFormat="1" applyFont="1" applyBorder="1" applyAlignment="1">
      <alignment horizontal="center" vertical="center" wrapText="1"/>
    </xf>
    <xf numFmtId="3" fontId="80" fillId="25" borderId="49" xfId="0" applyNumberFormat="1" applyFont="1" applyFill="1" applyBorder="1" applyAlignment="1">
      <alignment horizontal="center"/>
    </xf>
    <xf numFmtId="3" fontId="80" fillId="0" borderId="37" xfId="0" applyNumberFormat="1" applyFont="1" applyFill="1" applyBorder="1" applyAlignment="1">
      <alignment horizontal="left" wrapText="1"/>
    </xf>
    <xf numFmtId="3" fontId="80" fillId="0" borderId="38" xfId="0" quotePrefix="1" applyNumberFormat="1" applyFont="1" applyFill="1" applyBorder="1" applyAlignment="1">
      <alignment horizontal="left" wrapText="1"/>
    </xf>
    <xf numFmtId="3" fontId="80" fillId="0" borderId="47" xfId="0" quotePrefix="1" applyNumberFormat="1" applyFont="1" applyFill="1" applyBorder="1" applyAlignment="1">
      <alignment horizontal="left" wrapText="1"/>
    </xf>
    <xf numFmtId="3" fontId="75" fillId="0" borderId="49" xfId="0" quotePrefix="1" applyNumberFormat="1" applyFont="1" applyBorder="1" applyAlignment="1">
      <alignment horizontal="left" wrapText="1"/>
    </xf>
    <xf numFmtId="3" fontId="80" fillId="0" borderId="0" xfId="0" quotePrefix="1" applyNumberFormat="1" applyFont="1" applyBorder="1" applyAlignment="1">
      <alignment horizontal="left" wrapText="1"/>
    </xf>
    <xf numFmtId="3" fontId="53" fillId="0" borderId="0" xfId="0" quotePrefix="1" applyNumberFormat="1" applyFont="1" applyBorder="1" applyAlignment="1">
      <alignment horizontal="center" vertical="center"/>
    </xf>
    <xf numFmtId="3" fontId="95" fillId="0" borderId="37" xfId="0" quotePrefix="1" applyNumberFormat="1" applyFont="1" applyBorder="1" applyAlignment="1">
      <alignment horizontal="center" vertical="center"/>
    </xf>
    <xf numFmtId="3" fontId="95" fillId="0" borderId="47" xfId="0" quotePrefix="1" applyNumberFormat="1" applyFont="1" applyBorder="1" applyAlignment="1">
      <alignment horizontal="center" vertical="center"/>
    </xf>
    <xf numFmtId="0" fontId="75" fillId="0" borderId="25" xfId="0" applyNumberFormat="1" applyFont="1" applyBorder="1" applyAlignment="1">
      <alignment horizontal="center" vertical="center" wrapText="1"/>
    </xf>
    <xf numFmtId="0" fontId="75" fillId="0" borderId="19" xfId="0" applyNumberFormat="1" applyFont="1" applyBorder="1" applyAlignment="1">
      <alignment horizontal="center" vertical="center" wrapText="1"/>
    </xf>
    <xf numFmtId="3" fontId="80" fillId="0" borderId="25" xfId="0" applyNumberFormat="1" applyFont="1" applyBorder="1" applyAlignment="1">
      <alignment horizontal="center" vertical="center" wrapText="1"/>
    </xf>
    <xf numFmtId="3" fontId="80" fillId="0" borderId="19" xfId="0" applyNumberFormat="1" applyFont="1" applyBorder="1" applyAlignment="1">
      <alignment horizontal="center" vertical="center" wrapText="1"/>
    </xf>
    <xf numFmtId="0" fontId="75" fillId="0" borderId="25" xfId="0" quotePrefix="1" applyNumberFormat="1" applyFont="1" applyBorder="1" applyAlignment="1">
      <alignment horizontal="center" vertical="center" wrapText="1"/>
    </xf>
    <xf numFmtId="0" fontId="75" fillId="0" borderId="19" xfId="0" quotePrefix="1" applyNumberFormat="1" applyFont="1" applyBorder="1" applyAlignment="1">
      <alignment horizontal="center" vertical="center" wrapText="1"/>
    </xf>
    <xf numFmtId="0" fontId="79" fillId="0" borderId="0" xfId="0" applyNumberFormat="1" applyFont="1" applyFill="1" applyAlignment="1">
      <alignment horizontal="center" wrapText="1"/>
    </xf>
    <xf numFmtId="3" fontId="80" fillId="0" borderId="0" xfId="0" quotePrefix="1" applyNumberFormat="1" applyFont="1" applyBorder="1" applyAlignment="1">
      <alignment horizontal="center"/>
    </xf>
    <xf numFmtId="3" fontId="88" fillId="0" borderId="0" xfId="0" applyNumberFormat="1" applyFont="1" applyFill="1" applyAlignment="1">
      <alignment horizontal="center"/>
    </xf>
    <xf numFmtId="3" fontId="89" fillId="0" borderId="37" xfId="0" applyNumberFormat="1" applyFont="1" applyBorder="1" applyAlignment="1">
      <alignment horizontal="left"/>
    </xf>
    <xf numFmtId="3" fontId="89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80" fillId="0" borderId="50" xfId="0" applyNumberFormat="1" applyFont="1" applyBorder="1" applyAlignment="1">
      <alignment horizontal="left" wrapText="1"/>
    </xf>
    <xf numFmtId="3" fontId="80" fillId="0" borderId="52" xfId="0" applyNumberFormat="1" applyFont="1" applyBorder="1" applyAlignment="1">
      <alignment horizontal="left" wrapText="1"/>
    </xf>
    <xf numFmtId="164" fontId="80" fillId="0" borderId="50" xfId="20" applyNumberFormat="1" applyFont="1" applyBorder="1" applyAlignment="1">
      <alignment horizontal="left" wrapText="1"/>
    </xf>
    <xf numFmtId="164" fontId="80" fillId="0" borderId="52" xfId="20" applyNumberFormat="1" applyFont="1" applyBorder="1" applyAlignment="1">
      <alignment horizontal="left" wrapText="1"/>
    </xf>
    <xf numFmtId="3" fontId="80" fillId="0" borderId="82" xfId="0" applyNumberFormat="1" applyFont="1" applyBorder="1" applyAlignment="1">
      <alignment horizontal="left"/>
    </xf>
    <xf numFmtId="3" fontId="80" fillId="0" borderId="83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/>
    </xf>
    <xf numFmtId="3" fontId="80" fillId="0" borderId="52" xfId="0" applyNumberFormat="1" applyFont="1" applyBorder="1" applyAlignment="1">
      <alignment horizontal="left"/>
    </xf>
    <xf numFmtId="3" fontId="80" fillId="0" borderId="50" xfId="0" applyNumberFormat="1" applyFont="1" applyBorder="1" applyAlignment="1">
      <alignment horizontal="left" vertical="justify" wrapText="1"/>
    </xf>
    <xf numFmtId="3" fontId="80" fillId="0" borderId="52" xfId="0" applyNumberFormat="1" applyFont="1" applyBorder="1" applyAlignment="1">
      <alignment horizontal="left" vertical="justify" wrapText="1"/>
    </xf>
    <xf numFmtId="0" fontId="80" fillId="0" borderId="50" xfId="0" applyFont="1" applyBorder="1" applyAlignment="1">
      <alignment horizontal="left" vertical="justify" wrapText="1"/>
    </xf>
    <xf numFmtId="0" fontId="80" fillId="0" borderId="52" xfId="0" applyFont="1" applyBorder="1" applyAlignment="1">
      <alignment horizontal="left" vertical="justify" wrapText="1"/>
    </xf>
    <xf numFmtId="4" fontId="111" fillId="0" borderId="0" xfId="48" applyNumberFormat="1" applyFont="1" applyFill="1" applyAlignment="1">
      <alignment horizontal="right" vertical="center" wrapText="1" readingOrder="1"/>
    </xf>
    <xf numFmtId="4" fontId="112" fillId="0" borderId="0" xfId="49" applyNumberFormat="1" applyFont="1"/>
    <xf numFmtId="166" fontId="111" fillId="0" borderId="0" xfId="48" applyNumberFormat="1" applyFont="1" applyFill="1" applyAlignment="1">
      <alignment horizontal="right" vertical="center" wrapText="1" readingOrder="1"/>
    </xf>
    <xf numFmtId="0" fontId="112" fillId="0" borderId="0" xfId="49" applyFont="1"/>
    <xf numFmtId="4" fontId="117" fillId="27" borderId="0" xfId="48" applyNumberFormat="1" applyFont="1" applyFill="1" applyAlignment="1">
      <alignment horizontal="right" vertical="center" wrapText="1" readingOrder="1"/>
    </xf>
    <xf numFmtId="166" fontId="117" fillId="27" borderId="0" xfId="48" applyNumberFormat="1" applyFont="1" applyFill="1" applyAlignment="1">
      <alignment horizontal="right" vertical="center" wrapText="1" readingOrder="1"/>
    </xf>
    <xf numFmtId="4" fontId="114" fillId="0" borderId="91" xfId="48" applyNumberFormat="1" applyFont="1" applyBorder="1" applyAlignment="1">
      <alignment horizontal="center" vertical="center" wrapText="1" readingOrder="1"/>
    </xf>
    <xf numFmtId="4" fontId="112" fillId="0" borderId="91" xfId="48" applyNumberFormat="1" applyFont="1" applyBorder="1" applyAlignment="1">
      <alignment horizontal="center" vertical="top" wrapText="1"/>
    </xf>
    <xf numFmtId="0" fontId="114" fillId="0" borderId="91" xfId="48" applyFont="1" applyBorder="1" applyAlignment="1">
      <alignment horizontal="center" vertical="center" wrapText="1" readingOrder="1"/>
    </xf>
    <xf numFmtId="0" fontId="112" fillId="0" borderId="91" xfId="48" applyFont="1" applyBorder="1" applyAlignment="1">
      <alignment horizontal="center" vertical="top" wrapText="1"/>
    </xf>
    <xf numFmtId="0" fontId="112" fillId="0" borderId="91" xfId="48" applyFont="1" applyBorder="1" applyAlignment="1">
      <alignment horizontal="center" vertical="top" wrapText="1" readingOrder="1"/>
    </xf>
    <xf numFmtId="4" fontId="116" fillId="26" borderId="0" xfId="48" applyNumberFormat="1" applyFont="1" applyFill="1" applyAlignment="1">
      <alignment horizontal="right" vertical="center" wrapText="1" readingOrder="1"/>
    </xf>
    <xf numFmtId="166" fontId="116" fillId="26" borderId="0" xfId="48" applyNumberFormat="1" applyFont="1" applyFill="1" applyAlignment="1">
      <alignment horizontal="right" vertical="center" wrapText="1" readingOrder="1"/>
    </xf>
    <xf numFmtId="0" fontId="111" fillId="0" borderId="0" xfId="48" applyFont="1" applyAlignment="1">
      <alignment vertical="top" wrapText="1" readingOrder="1"/>
    </xf>
    <xf numFmtId="0" fontId="113" fillId="0" borderId="0" xfId="48" applyFont="1" applyAlignment="1">
      <alignment horizontal="center" vertical="center" wrapText="1" readingOrder="1"/>
    </xf>
    <xf numFmtId="0" fontId="112" fillId="0" borderId="0" xfId="49" applyFont="1" applyAlignment="1">
      <alignment horizontal="center" vertical="center" wrapText="1"/>
    </xf>
    <xf numFmtId="0" fontId="66" fillId="0" borderId="0" xfId="49" applyFont="1" applyAlignment="1">
      <alignment horizontal="center"/>
    </xf>
  </cellXfs>
  <cellStyles count="50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" xfId="48"/>
    <cellStyle name="Normalno" xfId="0" builtinId="0"/>
    <cellStyle name="Normalno 2" xfId="37"/>
    <cellStyle name="Normalno 2 2" xfId="47"/>
    <cellStyle name="Normalno 2_Copy of 2. Plan MZ 2014-2016" xfId="38"/>
    <cellStyle name="Normalno 3" xfId="49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902970"/>
          <a:ext cx="2417445" cy="12439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topLeftCell="A13" workbookViewId="0">
      <selection activeCell="G26" sqref="G26:H26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7.44140625" customWidth="1"/>
  </cols>
  <sheetData>
    <row r="2" spans="1:11" ht="15.6" x14ac:dyDescent="0.3">
      <c r="A2" s="439"/>
      <c r="B2" s="439"/>
      <c r="C2" s="439"/>
      <c r="D2" s="439"/>
      <c r="E2" s="439"/>
      <c r="F2" s="439"/>
      <c r="G2" s="439"/>
      <c r="H2" s="548" t="s">
        <v>170</v>
      </c>
      <c r="I2" s="548"/>
      <c r="J2" s="548"/>
      <c r="K2" s="548"/>
    </row>
    <row r="3" spans="1:11" ht="25.5" customHeight="1" x14ac:dyDescent="0.3">
      <c r="A3" s="551" t="s">
        <v>560</v>
      </c>
      <c r="B3" s="551"/>
      <c r="C3" s="551"/>
      <c r="D3" s="551"/>
      <c r="E3" s="551"/>
      <c r="F3" s="551"/>
      <c r="G3" s="551"/>
      <c r="H3" s="551"/>
      <c r="I3" s="439"/>
      <c r="J3" s="465"/>
      <c r="K3" s="439"/>
    </row>
    <row r="4" spans="1:11" ht="12.75" customHeight="1" x14ac:dyDescent="0.3">
      <c r="A4" s="551" t="s">
        <v>169</v>
      </c>
      <c r="B4" s="551"/>
      <c r="C4" s="551"/>
      <c r="D4" s="551"/>
      <c r="E4" s="551"/>
      <c r="F4" s="551"/>
      <c r="G4" s="551"/>
      <c r="H4" s="551"/>
      <c r="I4" s="439"/>
      <c r="J4" s="439"/>
      <c r="K4" s="439"/>
    </row>
    <row r="5" spans="1:11" ht="15.6" x14ac:dyDescent="0.3">
      <c r="A5" s="464"/>
      <c r="B5" s="464"/>
      <c r="C5" s="464"/>
      <c r="D5" s="464"/>
      <c r="E5" s="464"/>
      <c r="F5" s="439"/>
      <c r="G5" s="439"/>
      <c r="H5" s="463" t="s">
        <v>168</v>
      </c>
      <c r="I5" s="439"/>
      <c r="J5" s="439"/>
      <c r="K5" s="439"/>
    </row>
    <row r="6" spans="1:11" ht="31.2" x14ac:dyDescent="0.3">
      <c r="A6" s="544" t="s">
        <v>167</v>
      </c>
      <c r="B6" s="545"/>
      <c r="C6" s="545"/>
      <c r="D6" s="545"/>
      <c r="E6" s="546"/>
      <c r="F6" s="454" t="s">
        <v>157</v>
      </c>
      <c r="G6" s="454" t="s">
        <v>156</v>
      </c>
      <c r="H6" s="454" t="s">
        <v>155</v>
      </c>
      <c r="I6" s="439"/>
      <c r="J6" s="439"/>
      <c r="K6" s="439"/>
    </row>
    <row r="7" spans="1:11" ht="26.25" customHeight="1" x14ac:dyDescent="0.3">
      <c r="A7" s="543" t="s">
        <v>166</v>
      </c>
      <c r="B7" s="543"/>
      <c r="C7" s="543"/>
      <c r="D7" s="543"/>
      <c r="E7" s="543"/>
      <c r="F7" s="462">
        <f>SUM(F8:F9)</f>
        <v>20761350</v>
      </c>
      <c r="G7" s="462">
        <f>SUM(G8:G9)</f>
        <v>19502024.02</v>
      </c>
      <c r="H7" s="462">
        <f>SUM(H8:H9)</f>
        <v>19989249.450000003</v>
      </c>
      <c r="I7" s="439"/>
      <c r="J7" s="439"/>
      <c r="K7" s="439"/>
    </row>
    <row r="8" spans="1:11" ht="26.25" customHeight="1" x14ac:dyDescent="0.3">
      <c r="A8" s="543" t="s">
        <v>24</v>
      </c>
      <c r="B8" s="543"/>
      <c r="C8" s="543"/>
      <c r="D8" s="543"/>
      <c r="E8" s="543"/>
      <c r="F8" s="462">
        <v>20759350</v>
      </c>
      <c r="G8" s="462">
        <v>19498440.5</v>
      </c>
      <c r="H8" s="462">
        <v>19985665.940000001</v>
      </c>
      <c r="I8" s="439"/>
      <c r="J8" s="439"/>
      <c r="K8" s="439"/>
    </row>
    <row r="9" spans="1:11" ht="26.25" customHeight="1" x14ac:dyDescent="0.3">
      <c r="A9" s="549" t="s">
        <v>27</v>
      </c>
      <c r="B9" s="549"/>
      <c r="C9" s="549"/>
      <c r="D9" s="549"/>
      <c r="E9" s="549"/>
      <c r="F9" s="462">
        <v>2000</v>
      </c>
      <c r="G9" s="462">
        <v>3583.52</v>
      </c>
      <c r="H9" s="462">
        <v>3583.51</v>
      </c>
      <c r="I9" s="439"/>
      <c r="J9" s="439"/>
      <c r="K9" s="439"/>
    </row>
    <row r="10" spans="1:11" ht="26.25" customHeight="1" x14ac:dyDescent="0.3">
      <c r="A10" s="549" t="s">
        <v>165</v>
      </c>
      <c r="B10" s="549"/>
      <c r="C10" s="549"/>
      <c r="D10" s="549"/>
      <c r="E10" s="549"/>
      <c r="F10" s="462">
        <f>SUM(F11:F12)</f>
        <v>18385836</v>
      </c>
      <c r="G10" s="462">
        <f>SUM(G11:G12)</f>
        <v>17119312.16</v>
      </c>
      <c r="H10" s="462">
        <f>SUM(H11:H12)</f>
        <v>17609169.350000001</v>
      </c>
      <c r="I10" s="439"/>
      <c r="J10" s="439"/>
      <c r="K10" s="439"/>
    </row>
    <row r="11" spans="1:11" ht="26.25" customHeight="1" x14ac:dyDescent="0.3">
      <c r="A11" s="543" t="s">
        <v>164</v>
      </c>
      <c r="B11" s="543"/>
      <c r="C11" s="543"/>
      <c r="D11" s="543"/>
      <c r="E11" s="543"/>
      <c r="F11" s="462">
        <v>17800000</v>
      </c>
      <c r="G11" s="462">
        <v>16793151.489999998</v>
      </c>
      <c r="H11" s="462">
        <v>17234056.66</v>
      </c>
      <c r="I11" s="439"/>
      <c r="J11" s="439"/>
      <c r="K11" s="439"/>
    </row>
    <row r="12" spans="1:11" ht="26.25" customHeight="1" x14ac:dyDescent="0.3">
      <c r="A12" s="549" t="s">
        <v>163</v>
      </c>
      <c r="B12" s="549"/>
      <c r="C12" s="549"/>
      <c r="D12" s="549"/>
      <c r="E12" s="549"/>
      <c r="F12" s="462">
        <v>585836</v>
      </c>
      <c r="G12" s="462">
        <v>326160.67</v>
      </c>
      <c r="H12" s="462">
        <v>375112.69</v>
      </c>
      <c r="I12" s="439"/>
      <c r="J12" s="439"/>
      <c r="K12" s="439"/>
    </row>
    <row r="13" spans="1:11" ht="26.25" customHeight="1" x14ac:dyDescent="0.3">
      <c r="A13" s="552" t="s">
        <v>162</v>
      </c>
      <c r="B13" s="552"/>
      <c r="C13" s="552"/>
      <c r="D13" s="552"/>
      <c r="E13" s="552"/>
      <c r="F13" s="461">
        <f>SUM(F7-F10)</f>
        <v>2375514</v>
      </c>
      <c r="G13" s="460">
        <f>SUM(G7-G10)</f>
        <v>2382711.8599999994</v>
      </c>
      <c r="H13" s="460">
        <f>SUM(H7-H10)</f>
        <v>2380080.1000000015</v>
      </c>
      <c r="I13" s="439"/>
      <c r="J13" s="439"/>
      <c r="K13" s="439"/>
    </row>
    <row r="14" spans="1:11" ht="26.25" customHeight="1" x14ac:dyDescent="0.3">
      <c r="A14" s="550"/>
      <c r="B14" s="550"/>
      <c r="C14" s="550"/>
      <c r="D14" s="550"/>
      <c r="E14" s="550"/>
      <c r="F14" s="550"/>
      <c r="G14" s="550"/>
      <c r="H14" s="550"/>
      <c r="I14" s="439"/>
      <c r="J14" s="439"/>
      <c r="K14" s="439"/>
    </row>
    <row r="15" spans="1:11" ht="30.75" customHeight="1" x14ac:dyDescent="0.3">
      <c r="A15" s="553" t="s">
        <v>161</v>
      </c>
      <c r="B15" s="554"/>
      <c r="C15" s="554"/>
      <c r="D15" s="554"/>
      <c r="E15" s="555"/>
      <c r="F15" s="454" t="s">
        <v>157</v>
      </c>
      <c r="G15" s="454" t="s">
        <v>156</v>
      </c>
      <c r="H15" s="454" t="s">
        <v>155</v>
      </c>
      <c r="I15" s="439"/>
      <c r="J15" s="439"/>
      <c r="K15" s="439"/>
    </row>
    <row r="16" spans="1:11" ht="31.5" customHeight="1" x14ac:dyDescent="0.3">
      <c r="A16" s="556" t="s">
        <v>160</v>
      </c>
      <c r="B16" s="557"/>
      <c r="C16" s="557"/>
      <c r="D16" s="557"/>
      <c r="E16" s="558"/>
      <c r="F16" s="459">
        <v>-6582426.6399999997</v>
      </c>
      <c r="G16" s="458">
        <v>-4394717.6399999997</v>
      </c>
      <c r="H16" s="458">
        <v>-2197358.8199999998</v>
      </c>
      <c r="I16" s="439"/>
      <c r="J16" s="439"/>
      <c r="K16" s="439"/>
    </row>
    <row r="17" spans="1:11" s="455" customFormat="1" ht="26.25" customHeight="1" x14ac:dyDescent="0.3">
      <c r="A17" s="547" t="s">
        <v>159</v>
      </c>
      <c r="B17" s="547"/>
      <c r="C17" s="547"/>
      <c r="D17" s="547"/>
      <c r="E17" s="547"/>
      <c r="F17" s="451">
        <v>-2187709</v>
      </c>
      <c r="G17" s="425">
        <v>-2197358.8199999998</v>
      </c>
      <c r="H17" s="457">
        <v>-2197358.8199999998</v>
      </c>
      <c r="I17" s="456"/>
      <c r="J17" s="456"/>
      <c r="K17" s="456"/>
    </row>
    <row r="18" spans="1:11" ht="26.25" customHeight="1" x14ac:dyDescent="0.3">
      <c r="A18" s="550"/>
      <c r="B18" s="550"/>
      <c r="C18" s="550"/>
      <c r="D18" s="550"/>
      <c r="E18" s="550"/>
      <c r="F18" s="550"/>
      <c r="G18" s="550"/>
      <c r="H18" s="550"/>
      <c r="I18" s="439"/>
      <c r="J18" s="439"/>
      <c r="K18" s="439"/>
    </row>
    <row r="19" spans="1:11" ht="26.25" customHeight="1" x14ac:dyDescent="0.3">
      <c r="A19" s="544" t="s">
        <v>158</v>
      </c>
      <c r="B19" s="545"/>
      <c r="C19" s="545"/>
      <c r="D19" s="545"/>
      <c r="E19" s="546"/>
      <c r="F19" s="454" t="s">
        <v>157</v>
      </c>
      <c r="G19" s="454" t="s">
        <v>156</v>
      </c>
      <c r="H19" s="454" t="s">
        <v>155</v>
      </c>
      <c r="I19" s="439"/>
      <c r="J19" s="439"/>
      <c r="K19" s="439"/>
    </row>
    <row r="20" spans="1:11" ht="26.25" customHeight="1" x14ac:dyDescent="0.3">
      <c r="A20" s="543" t="s">
        <v>83</v>
      </c>
      <c r="B20" s="543"/>
      <c r="C20" s="543"/>
      <c r="D20" s="543"/>
      <c r="E20" s="543"/>
      <c r="F20" s="453">
        <v>0</v>
      </c>
      <c r="G20" s="452">
        <v>0</v>
      </c>
      <c r="H20" s="452"/>
      <c r="I20" s="439"/>
      <c r="J20" s="439"/>
      <c r="K20" s="439"/>
    </row>
    <row r="21" spans="1:11" ht="26.25" customHeight="1" x14ac:dyDescent="0.3">
      <c r="A21" s="543" t="s">
        <v>154</v>
      </c>
      <c r="B21" s="543"/>
      <c r="C21" s="543"/>
      <c r="D21" s="543"/>
      <c r="E21" s="543"/>
      <c r="F21" s="453">
        <v>187805</v>
      </c>
      <c r="G21" s="452">
        <v>185353.04</v>
      </c>
      <c r="H21" s="452">
        <v>182721.28</v>
      </c>
      <c r="I21" s="439"/>
      <c r="J21" s="439"/>
      <c r="K21" s="439"/>
    </row>
    <row r="22" spans="1:11" s="449" customFormat="1" ht="26.25" customHeight="1" x14ac:dyDescent="0.3">
      <c r="A22" s="552" t="s">
        <v>153</v>
      </c>
      <c r="B22" s="552"/>
      <c r="C22" s="552"/>
      <c r="D22" s="552"/>
      <c r="E22" s="552"/>
      <c r="F22" s="451">
        <f>SUM(F20-F21)</f>
        <v>-187805</v>
      </c>
      <c r="G22" s="425">
        <f>SUM(G20-G21)</f>
        <v>-185353.04</v>
      </c>
      <c r="H22" s="425">
        <f>SUM(H20-H21)</f>
        <v>-182721.28</v>
      </c>
      <c r="I22" s="450"/>
      <c r="J22" s="450"/>
      <c r="K22" s="450"/>
    </row>
    <row r="23" spans="1:11" s="67" customFormat="1" ht="26.25" customHeight="1" x14ac:dyDescent="0.3">
      <c r="A23" s="448"/>
      <c r="B23" s="445"/>
      <c r="C23" s="447"/>
      <c r="D23" s="446"/>
      <c r="E23" s="445"/>
      <c r="F23" s="444"/>
      <c r="G23" s="443"/>
      <c r="H23" s="443"/>
      <c r="I23" s="442"/>
      <c r="J23" s="442"/>
      <c r="K23" s="442"/>
    </row>
    <row r="24" spans="1:11" ht="26.25" customHeight="1" x14ac:dyDescent="0.3">
      <c r="A24" s="543" t="s">
        <v>152</v>
      </c>
      <c r="B24" s="543"/>
      <c r="C24" s="543"/>
      <c r="D24" s="543"/>
      <c r="E24" s="543"/>
      <c r="F24" s="441">
        <f>SUM(F13,F17,F22)</f>
        <v>0</v>
      </c>
      <c r="G24" s="440">
        <f>SUM(G13,G17,G22)</f>
        <v>-4.3655745685100555E-10</v>
      </c>
      <c r="H24" s="440">
        <f>SUM(H13,H17,H22)</f>
        <v>1.6589183360338211E-9</v>
      </c>
      <c r="I24" s="439"/>
      <c r="J24" s="439"/>
      <c r="K24" s="439"/>
    </row>
    <row r="25" spans="1:11" ht="15.6" x14ac:dyDescent="0.3">
      <c r="A25" s="439"/>
      <c r="B25" s="439"/>
      <c r="C25" s="439"/>
      <c r="D25" s="439"/>
      <c r="E25" s="439"/>
      <c r="F25" s="439"/>
      <c r="G25" s="439"/>
      <c r="H25" s="439"/>
      <c r="I25" s="439"/>
      <c r="J25" s="439"/>
      <c r="K25" s="439"/>
    </row>
    <row r="26" spans="1:11" ht="15.6" x14ac:dyDescent="0.3">
      <c r="A26" s="548"/>
      <c r="B26" s="548"/>
      <c r="C26" s="548"/>
      <c r="D26" s="439"/>
      <c r="E26" s="439"/>
      <c r="F26" s="439"/>
      <c r="G26" s="548" t="s">
        <v>151</v>
      </c>
      <c r="H26" s="548"/>
      <c r="I26" s="439"/>
      <c r="J26" s="439"/>
      <c r="K26" s="439"/>
    </row>
    <row r="27" spans="1:11" ht="15.6" x14ac:dyDescent="0.3">
      <c r="A27" s="439"/>
      <c r="B27" s="439"/>
      <c r="C27" s="439"/>
      <c r="D27" s="439"/>
      <c r="E27" s="439"/>
      <c r="F27" s="439"/>
      <c r="G27" s="548" t="s">
        <v>150</v>
      </c>
      <c r="H27" s="548"/>
      <c r="I27" s="439"/>
      <c r="J27" s="439"/>
      <c r="K27" s="439"/>
    </row>
  </sheetData>
  <sheetProtection password="DEB0" sheet="1" objects="1" scenarios="1"/>
  <mergeCells count="24">
    <mergeCell ref="G26:H26"/>
    <mergeCell ref="G27:H27"/>
    <mergeCell ref="A18:H18"/>
    <mergeCell ref="A3:H3"/>
    <mergeCell ref="A4:H4"/>
    <mergeCell ref="A13:E13"/>
    <mergeCell ref="A14:H14"/>
    <mergeCell ref="A7:E7"/>
    <mergeCell ref="A8:E8"/>
    <mergeCell ref="A26:C26"/>
    <mergeCell ref="A22:E22"/>
    <mergeCell ref="A24:E24"/>
    <mergeCell ref="A12:E12"/>
    <mergeCell ref="A6:E6"/>
    <mergeCell ref="A15:E15"/>
    <mergeCell ref="A16:E16"/>
    <mergeCell ref="A20:E20"/>
    <mergeCell ref="A21:E21"/>
    <mergeCell ref="A19:E19"/>
    <mergeCell ref="A17:E17"/>
    <mergeCell ref="H2:K2"/>
    <mergeCell ref="A9:E9"/>
    <mergeCell ref="A10:E10"/>
    <mergeCell ref="A11:E11"/>
  </mergeCells>
  <pageMargins left="0.7" right="0.7" top="0.75" bottom="0.75" header="0.3" footer="0.3"/>
  <pageSetup paperSize="9" scale="81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8"/>
  <sheetViews>
    <sheetView view="pageBreakPreview" topLeftCell="A50" zoomScaleNormal="70" zoomScaleSheetLayoutView="100" workbookViewId="0">
      <selection activeCell="J95" sqref="J95:L95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569" t="s">
        <v>89</v>
      </c>
      <c r="E1" s="569"/>
      <c r="F1" s="569"/>
      <c r="G1" s="569"/>
      <c r="H1" s="569"/>
      <c r="I1" s="569"/>
      <c r="J1" s="569"/>
      <c r="K1" s="571" t="s">
        <v>93</v>
      </c>
      <c r="L1" s="571"/>
    </row>
    <row r="2" spans="1:13" ht="16.2" thickBot="1" x14ac:dyDescent="0.35">
      <c r="B2" s="570" t="s">
        <v>554</v>
      </c>
      <c r="C2" s="570"/>
      <c r="D2" s="570"/>
      <c r="E2" s="570"/>
      <c r="F2" s="570"/>
      <c r="G2" s="570"/>
      <c r="H2" s="570"/>
      <c r="I2" s="570"/>
      <c r="J2" s="570"/>
      <c r="K2" s="570"/>
      <c r="L2" s="307" t="s">
        <v>136</v>
      </c>
    </row>
    <row r="3" spans="1:13" ht="14.4" customHeight="1" x14ac:dyDescent="0.25">
      <c r="A3" s="559" t="s">
        <v>19</v>
      </c>
      <c r="B3" s="561" t="s">
        <v>20</v>
      </c>
      <c r="C3" s="563" t="s">
        <v>21</v>
      </c>
      <c r="D3" s="565" t="s">
        <v>22</v>
      </c>
      <c r="E3" s="567"/>
      <c r="F3" s="579" t="s">
        <v>149</v>
      </c>
      <c r="G3" s="567" t="s">
        <v>23</v>
      </c>
      <c r="H3" s="567" t="s">
        <v>48</v>
      </c>
      <c r="I3" s="567" t="s">
        <v>49</v>
      </c>
      <c r="J3" s="582" t="s">
        <v>555</v>
      </c>
      <c r="K3" s="575" t="s">
        <v>118</v>
      </c>
      <c r="L3" s="575" t="s">
        <v>137</v>
      </c>
    </row>
    <row r="4" spans="1:13" ht="24" customHeight="1" thickBot="1" x14ac:dyDescent="0.3">
      <c r="A4" s="560"/>
      <c r="B4" s="562"/>
      <c r="C4" s="564"/>
      <c r="D4" s="566"/>
      <c r="E4" s="568"/>
      <c r="F4" s="580"/>
      <c r="G4" s="568"/>
      <c r="H4" s="581"/>
      <c r="I4" s="581"/>
      <c r="J4" s="583"/>
      <c r="K4" s="576"/>
      <c r="L4" s="576"/>
    </row>
    <row r="5" spans="1:13" ht="13.8" thickBot="1" x14ac:dyDescent="0.3">
      <c r="A5" s="36">
        <v>1</v>
      </c>
      <c r="B5" s="22">
        <v>2</v>
      </c>
      <c r="C5" s="23">
        <v>3</v>
      </c>
      <c r="D5" s="23">
        <v>4</v>
      </c>
      <c r="E5" s="24">
        <v>5</v>
      </c>
      <c r="F5" s="24">
        <v>5</v>
      </c>
      <c r="G5" s="25" t="s">
        <v>50</v>
      </c>
      <c r="H5" s="24">
        <v>8</v>
      </c>
      <c r="I5" s="24">
        <v>9</v>
      </c>
      <c r="J5" s="37">
        <v>7</v>
      </c>
      <c r="K5" s="38">
        <v>8</v>
      </c>
      <c r="L5" s="38">
        <v>8</v>
      </c>
    </row>
    <row r="6" spans="1:13" ht="16.2" customHeight="1" thickBot="1" x14ac:dyDescent="0.35">
      <c r="A6" s="100">
        <v>6</v>
      </c>
      <c r="B6" s="26"/>
      <c r="C6" s="101"/>
      <c r="D6" s="102" t="s">
        <v>24</v>
      </c>
      <c r="E6" s="103">
        <f>+E7+E21+E24+E26+E29+E38</f>
        <v>0</v>
      </c>
      <c r="F6" s="269">
        <f>+F7+F21+F24+F26+F29+F38</f>
        <v>19813037</v>
      </c>
      <c r="G6" s="269">
        <f t="shared" ref="G6:G16" si="0">J6-F6</f>
        <v>946313</v>
      </c>
      <c r="H6" s="269">
        <f>+H7+H21+H24+H26+H29+H38</f>
        <v>0</v>
      </c>
      <c r="I6" s="269">
        <f>+I7+I21+I24+I26+I29+I38</f>
        <v>0</v>
      </c>
      <c r="J6" s="269">
        <f>+J7+J21+J24+J26+J29+J38</f>
        <v>20759350</v>
      </c>
      <c r="K6" s="269">
        <f>+K7+K21+K24+K26+K29+K38</f>
        <v>19498440.5</v>
      </c>
      <c r="L6" s="269">
        <f>+L7+L21+L24+L26+L29+L38</f>
        <v>19985665.939999998</v>
      </c>
      <c r="M6" s="82">
        <f>L6/K6*100</f>
        <v>102.49879183927555</v>
      </c>
    </row>
    <row r="7" spans="1:13" s="41" customFormat="1" ht="16.2" customHeight="1" thickBot="1" x14ac:dyDescent="0.35">
      <c r="A7" s="104"/>
      <c r="B7" s="105">
        <v>63</v>
      </c>
      <c r="C7" s="106"/>
      <c r="D7" s="107" t="s">
        <v>178</v>
      </c>
      <c r="E7" s="108">
        <f>+E8</f>
        <v>0</v>
      </c>
      <c r="F7" s="270">
        <f>F8+F9+F10+F11+F12+F13+F14+F15+F16+F17+F18+F19+F20</f>
        <v>2568354</v>
      </c>
      <c r="G7" s="269">
        <f t="shared" si="0"/>
        <v>-49004</v>
      </c>
      <c r="H7" s="270">
        <f>+H8</f>
        <v>0</v>
      </c>
      <c r="I7" s="270">
        <f>+I8</f>
        <v>0</v>
      </c>
      <c r="J7" s="277">
        <f>SUM(J8:J20)</f>
        <v>2519350</v>
      </c>
      <c r="K7" s="277">
        <f>+K8+K14</f>
        <v>2392992.2400000002</v>
      </c>
      <c r="L7" s="277">
        <f>+L8+L14</f>
        <v>2452717.5</v>
      </c>
      <c r="M7" s="82"/>
    </row>
    <row r="8" spans="1:13" s="41" customFormat="1" ht="14.4" hidden="1" customHeight="1" thickBot="1" x14ac:dyDescent="0.35">
      <c r="A8" s="110"/>
      <c r="B8" s="72"/>
      <c r="C8" s="111">
        <v>633</v>
      </c>
      <c r="D8" s="112" t="s">
        <v>91</v>
      </c>
      <c r="E8" s="113">
        <v>0</v>
      </c>
      <c r="F8" s="271"/>
      <c r="G8" s="269">
        <f t="shared" si="0"/>
        <v>200</v>
      </c>
      <c r="H8" s="279">
        <v>0</v>
      </c>
      <c r="I8" s="279">
        <v>0</v>
      </c>
      <c r="J8" s="273">
        <v>200</v>
      </c>
      <c r="K8" s="273">
        <v>2392992.2400000002</v>
      </c>
      <c r="L8" s="273">
        <v>2452717.5</v>
      </c>
      <c r="M8" s="82"/>
    </row>
    <row r="9" spans="1:13" s="95" customFormat="1" ht="16.2" hidden="1" customHeight="1" thickBot="1" x14ac:dyDescent="0.35">
      <c r="A9" s="115"/>
      <c r="B9" s="93"/>
      <c r="C9" s="111">
        <v>63414</v>
      </c>
      <c r="D9" s="112" t="s">
        <v>97</v>
      </c>
      <c r="E9" s="114"/>
      <c r="F9" s="273">
        <v>0</v>
      </c>
      <c r="G9" s="269">
        <f t="shared" si="0"/>
        <v>11446</v>
      </c>
      <c r="H9" s="273"/>
      <c r="I9" s="273"/>
      <c r="J9" s="273">
        <v>11446</v>
      </c>
      <c r="K9" s="271"/>
      <c r="L9" s="273"/>
      <c r="M9" s="94"/>
    </row>
    <row r="10" spans="1:13" s="95" customFormat="1" ht="16.2" hidden="1" customHeight="1" thickBot="1" x14ac:dyDescent="0.35">
      <c r="A10" s="115"/>
      <c r="B10" s="93"/>
      <c r="C10" s="111">
        <v>634</v>
      </c>
      <c r="D10" s="112" t="s">
        <v>101</v>
      </c>
      <c r="E10" s="114"/>
      <c r="F10" s="273">
        <v>49000</v>
      </c>
      <c r="G10" s="278">
        <f t="shared" si="0"/>
        <v>-49000</v>
      </c>
      <c r="H10" s="273"/>
      <c r="I10" s="273"/>
      <c r="J10" s="273">
        <v>0</v>
      </c>
      <c r="K10" s="271"/>
      <c r="L10" s="273"/>
      <c r="M10" s="94"/>
    </row>
    <row r="11" spans="1:13" s="41" customFormat="1" ht="16.2" hidden="1" customHeight="1" thickBot="1" x14ac:dyDescent="0.35">
      <c r="A11" s="110"/>
      <c r="B11" s="84"/>
      <c r="C11" s="111">
        <v>636</v>
      </c>
      <c r="D11" s="112" t="s">
        <v>568</v>
      </c>
      <c r="E11" s="113"/>
      <c r="F11" s="273">
        <v>0</v>
      </c>
      <c r="G11" s="269">
        <f t="shared" si="0"/>
        <v>125000</v>
      </c>
      <c r="H11" s="279"/>
      <c r="I11" s="279"/>
      <c r="J11" s="273">
        <v>125000</v>
      </c>
      <c r="K11" s="271"/>
      <c r="L11" s="273"/>
      <c r="M11" s="82"/>
    </row>
    <row r="12" spans="1:13" s="41" customFormat="1" ht="16.2" hidden="1" customHeight="1" thickBot="1" x14ac:dyDescent="0.35">
      <c r="A12" s="110"/>
      <c r="B12" s="84"/>
      <c r="C12" s="111">
        <v>636</v>
      </c>
      <c r="D12" s="112" t="s">
        <v>173</v>
      </c>
      <c r="E12" s="113"/>
      <c r="F12" s="273">
        <v>13272</v>
      </c>
      <c r="G12" s="278">
        <f t="shared" si="0"/>
        <v>0</v>
      </c>
      <c r="H12" s="279"/>
      <c r="I12" s="279"/>
      <c r="J12" s="273">
        <v>13272</v>
      </c>
      <c r="K12" s="271"/>
      <c r="L12" s="273"/>
      <c r="M12" s="82"/>
    </row>
    <row r="13" spans="1:13" s="41" customFormat="1" ht="16.2" hidden="1" customHeight="1" thickBot="1" x14ac:dyDescent="0.35">
      <c r="A13" s="110"/>
      <c r="B13" s="84"/>
      <c r="C13" s="111">
        <v>6362</v>
      </c>
      <c r="D13" s="112" t="s">
        <v>172</v>
      </c>
      <c r="E13" s="116"/>
      <c r="F13" s="273">
        <v>176000</v>
      </c>
      <c r="G13" s="278">
        <f t="shared" si="0"/>
        <v>-176000</v>
      </c>
      <c r="H13" s="273"/>
      <c r="I13" s="273"/>
      <c r="J13" s="273">
        <v>0</v>
      </c>
      <c r="K13" s="271"/>
      <c r="L13" s="273"/>
      <c r="M13" s="82"/>
    </row>
    <row r="14" spans="1:13" s="41" customFormat="1" ht="16.2" hidden="1" customHeight="1" thickBot="1" x14ac:dyDescent="0.35">
      <c r="A14" s="110"/>
      <c r="B14" s="84"/>
      <c r="C14" s="111">
        <v>636</v>
      </c>
      <c r="D14" s="112" t="s">
        <v>87</v>
      </c>
      <c r="E14" s="113"/>
      <c r="F14" s="273">
        <v>2197359</v>
      </c>
      <c r="G14" s="278">
        <f t="shared" si="0"/>
        <v>-9650</v>
      </c>
      <c r="H14" s="279"/>
      <c r="I14" s="279"/>
      <c r="J14" s="273">
        <v>2187709</v>
      </c>
      <c r="K14" s="271"/>
      <c r="L14" s="273"/>
      <c r="M14" s="82"/>
    </row>
    <row r="15" spans="1:13" s="41" customFormat="1" ht="16.2" hidden="1" customHeight="1" thickBot="1" x14ac:dyDescent="0.35">
      <c r="A15" s="110"/>
      <c r="B15" s="84"/>
      <c r="C15" s="111">
        <v>636</v>
      </c>
      <c r="D15" s="112" t="s">
        <v>110</v>
      </c>
      <c r="E15" s="113"/>
      <c r="F15" s="273">
        <v>0</v>
      </c>
      <c r="G15" s="278">
        <f t="shared" si="0"/>
        <v>0</v>
      </c>
      <c r="H15" s="279"/>
      <c r="I15" s="279"/>
      <c r="J15" s="273">
        <v>0</v>
      </c>
      <c r="K15" s="271"/>
      <c r="L15" s="273"/>
      <c r="M15" s="82"/>
    </row>
    <row r="16" spans="1:13" s="41" customFormat="1" ht="16.2" hidden="1" customHeight="1" thickBot="1" x14ac:dyDescent="0.35">
      <c r="A16" s="110"/>
      <c r="B16" s="84"/>
      <c r="C16" s="111">
        <v>636</v>
      </c>
      <c r="D16" s="112" t="s">
        <v>111</v>
      </c>
      <c r="E16" s="113"/>
      <c r="F16" s="273">
        <v>66361.5</v>
      </c>
      <c r="G16" s="278">
        <f t="shared" si="0"/>
        <v>0</v>
      </c>
      <c r="H16" s="279"/>
      <c r="I16" s="279"/>
      <c r="J16" s="273">
        <v>66361.5</v>
      </c>
      <c r="K16" s="271"/>
      <c r="L16" s="273"/>
      <c r="M16" s="82"/>
    </row>
    <row r="17" spans="1:14" s="41" customFormat="1" ht="16.2" hidden="1" customHeight="1" thickBot="1" x14ac:dyDescent="0.35">
      <c r="A17" s="110"/>
      <c r="B17" s="84"/>
      <c r="C17" s="111">
        <v>636</v>
      </c>
      <c r="D17" s="112" t="s">
        <v>112</v>
      </c>
      <c r="E17" s="113"/>
      <c r="F17" s="273">
        <v>66361.5</v>
      </c>
      <c r="G17" s="278">
        <f t="shared" ref="G17:G30" si="1">J17-F17</f>
        <v>0</v>
      </c>
      <c r="H17" s="279"/>
      <c r="I17" s="279"/>
      <c r="J17" s="273">
        <v>66361.5</v>
      </c>
      <c r="K17" s="271"/>
      <c r="L17" s="273"/>
      <c r="M17" s="82"/>
    </row>
    <row r="18" spans="1:14" s="41" customFormat="1" ht="16.2" hidden="1" customHeight="1" thickBot="1" x14ac:dyDescent="0.35">
      <c r="A18" s="110"/>
      <c r="B18" s="84"/>
      <c r="C18" s="111">
        <v>636</v>
      </c>
      <c r="D18" s="112" t="s">
        <v>115</v>
      </c>
      <c r="E18" s="113"/>
      <c r="F18" s="273">
        <v>0</v>
      </c>
      <c r="G18" s="278">
        <f t="shared" si="1"/>
        <v>0</v>
      </c>
      <c r="H18" s="279"/>
      <c r="I18" s="279"/>
      <c r="J18" s="273">
        <v>0</v>
      </c>
      <c r="K18" s="271"/>
      <c r="L18" s="273"/>
      <c r="M18" s="82"/>
    </row>
    <row r="19" spans="1:14" s="41" customFormat="1" ht="16.2" hidden="1" customHeight="1" thickBot="1" x14ac:dyDescent="0.35">
      <c r="A19" s="110"/>
      <c r="B19" s="84"/>
      <c r="C19" s="111">
        <v>638</v>
      </c>
      <c r="D19" s="112" t="s">
        <v>570</v>
      </c>
      <c r="E19" s="113"/>
      <c r="F19" s="273">
        <v>0</v>
      </c>
      <c r="G19" s="278">
        <f t="shared" si="1"/>
        <v>49000</v>
      </c>
      <c r="H19" s="279"/>
      <c r="I19" s="279"/>
      <c r="J19" s="273">
        <v>49000</v>
      </c>
      <c r="K19" s="271"/>
      <c r="L19" s="273"/>
      <c r="M19" s="82"/>
    </row>
    <row r="20" spans="1:14" s="41" customFormat="1" ht="16.2" hidden="1" customHeight="1" thickBot="1" x14ac:dyDescent="0.35">
      <c r="A20" s="110"/>
      <c r="B20" s="84"/>
      <c r="C20" s="111">
        <v>639</v>
      </c>
      <c r="D20" s="112" t="s">
        <v>125</v>
      </c>
      <c r="E20" s="113"/>
      <c r="F20" s="273">
        <v>0</v>
      </c>
      <c r="G20" s="278">
        <f t="shared" si="1"/>
        <v>0</v>
      </c>
      <c r="H20" s="279"/>
      <c r="I20" s="279"/>
      <c r="J20" s="273">
        <v>0</v>
      </c>
      <c r="K20" s="271"/>
      <c r="L20" s="273"/>
      <c r="M20" s="82"/>
    </row>
    <row r="21" spans="1:14" s="41" customFormat="1" ht="16.2" customHeight="1" thickBot="1" x14ac:dyDescent="0.35">
      <c r="A21" s="110"/>
      <c r="B21" s="117">
        <v>64</v>
      </c>
      <c r="C21" s="118"/>
      <c r="D21" s="119" t="s">
        <v>25</v>
      </c>
      <c r="E21" s="108">
        <f t="shared" ref="E21:J21" si="2">+E22+E23</f>
        <v>0</v>
      </c>
      <c r="F21" s="277">
        <f t="shared" si="2"/>
        <v>398</v>
      </c>
      <c r="G21" s="269">
        <f t="shared" si="1"/>
        <v>-388</v>
      </c>
      <c r="H21" s="270">
        <f t="shared" si="2"/>
        <v>0</v>
      </c>
      <c r="I21" s="270">
        <f t="shared" si="2"/>
        <v>0</v>
      </c>
      <c r="J21" s="277">
        <f t="shared" si="2"/>
        <v>10</v>
      </c>
      <c r="K21" s="277">
        <v>398.16</v>
      </c>
      <c r="L21" s="277">
        <v>398.17</v>
      </c>
      <c r="M21" s="82">
        <f>L21/K21*100</f>
        <v>100.00251155314446</v>
      </c>
    </row>
    <row r="22" spans="1:14" s="41" customFormat="1" ht="16.2" hidden="1" customHeight="1" thickBot="1" x14ac:dyDescent="0.35">
      <c r="A22" s="110"/>
      <c r="B22" s="120"/>
      <c r="C22" s="111">
        <v>641</v>
      </c>
      <c r="D22" s="112" t="s">
        <v>14</v>
      </c>
      <c r="E22" s="114"/>
      <c r="F22" s="273">
        <v>398</v>
      </c>
      <c r="G22" s="278">
        <f t="shared" si="1"/>
        <v>-388</v>
      </c>
      <c r="H22" s="279"/>
      <c r="I22" s="279"/>
      <c r="J22" s="273">
        <v>10</v>
      </c>
      <c r="K22" s="271"/>
      <c r="L22" s="273"/>
      <c r="M22" s="82"/>
    </row>
    <row r="23" spans="1:14" s="41" customFormat="1" ht="16.2" hidden="1" customHeight="1" thickBot="1" x14ac:dyDescent="0.35">
      <c r="A23" s="110"/>
      <c r="B23" s="120"/>
      <c r="C23" s="111">
        <v>6414</v>
      </c>
      <c r="D23" s="112" t="s">
        <v>126</v>
      </c>
      <c r="E23" s="113"/>
      <c r="F23" s="271"/>
      <c r="G23" s="278">
        <f t="shared" si="1"/>
        <v>0</v>
      </c>
      <c r="H23" s="279"/>
      <c r="I23" s="279"/>
      <c r="J23" s="273">
        <v>0</v>
      </c>
      <c r="K23" s="271"/>
      <c r="L23" s="280"/>
      <c r="M23" s="82"/>
    </row>
    <row r="24" spans="1:14" s="41" customFormat="1" ht="31.8" customHeight="1" thickBot="1" x14ac:dyDescent="0.35">
      <c r="A24" s="110"/>
      <c r="B24" s="105">
        <v>65</v>
      </c>
      <c r="C24" s="118"/>
      <c r="D24" s="122" t="s">
        <v>179</v>
      </c>
      <c r="E24" s="109">
        <f t="shared" ref="E24:I24" si="3">+E25</f>
        <v>0</v>
      </c>
      <c r="F24" s="277">
        <f t="shared" si="3"/>
        <v>1551928</v>
      </c>
      <c r="G24" s="269">
        <f t="shared" si="1"/>
        <v>168072</v>
      </c>
      <c r="H24" s="270">
        <f t="shared" si="3"/>
        <v>0</v>
      </c>
      <c r="I24" s="270">
        <f t="shared" si="3"/>
        <v>0</v>
      </c>
      <c r="J24" s="277">
        <f>J25</f>
        <v>1720000</v>
      </c>
      <c r="K24" s="277">
        <v>1593868.21</v>
      </c>
      <c r="L24" s="277">
        <v>1633817.77</v>
      </c>
      <c r="M24" s="82">
        <f>L24/K24*100</f>
        <v>102.50645315273587</v>
      </c>
    </row>
    <row r="25" spans="1:14" s="41" customFormat="1" ht="16.2" hidden="1" customHeight="1" thickBot="1" x14ac:dyDescent="0.35">
      <c r="A25" s="110"/>
      <c r="B25" s="120"/>
      <c r="C25" s="111">
        <v>652</v>
      </c>
      <c r="D25" s="121" t="s">
        <v>15</v>
      </c>
      <c r="E25" s="114"/>
      <c r="F25" s="273">
        <v>1551928</v>
      </c>
      <c r="G25" s="278">
        <f t="shared" si="1"/>
        <v>168072</v>
      </c>
      <c r="H25" s="279"/>
      <c r="I25" s="279"/>
      <c r="J25" s="273">
        <v>1720000</v>
      </c>
      <c r="K25" s="271"/>
      <c r="L25" s="273"/>
      <c r="M25" s="82"/>
    </row>
    <row r="26" spans="1:14" s="41" customFormat="1" ht="28.5" customHeight="1" thickBot="1" x14ac:dyDescent="0.35">
      <c r="A26" s="110"/>
      <c r="B26" s="105">
        <v>66</v>
      </c>
      <c r="C26" s="118"/>
      <c r="D26" s="364" t="s">
        <v>180</v>
      </c>
      <c r="E26" s="109">
        <f t="shared" ref="E26:I26" si="4">+E27+E28</f>
        <v>0</v>
      </c>
      <c r="F26" s="277">
        <f t="shared" si="4"/>
        <v>333931</v>
      </c>
      <c r="G26" s="269">
        <f t="shared" si="1"/>
        <v>-63931</v>
      </c>
      <c r="H26" s="270">
        <f t="shared" si="4"/>
        <v>0</v>
      </c>
      <c r="I26" s="270">
        <f t="shared" si="4"/>
        <v>0</v>
      </c>
      <c r="J26" s="277">
        <f>+J27+J28</f>
        <v>270000</v>
      </c>
      <c r="K26" s="277">
        <v>343088.46</v>
      </c>
      <c r="L26" s="277">
        <v>351848.17</v>
      </c>
      <c r="M26" s="82">
        <f>L26/K26*100</f>
        <v>102.55319284128646</v>
      </c>
    </row>
    <row r="27" spans="1:14" s="41" customFormat="1" ht="16.2" hidden="1" customHeight="1" thickBot="1" x14ac:dyDescent="0.35">
      <c r="A27" s="110"/>
      <c r="B27" s="120"/>
      <c r="C27" s="123">
        <v>661</v>
      </c>
      <c r="D27" s="112" t="s">
        <v>26</v>
      </c>
      <c r="E27" s="113"/>
      <c r="F27" s="273">
        <v>207844</v>
      </c>
      <c r="G27" s="278">
        <f t="shared" si="1"/>
        <v>-107844</v>
      </c>
      <c r="H27" s="273"/>
      <c r="I27" s="273"/>
      <c r="J27" s="273">
        <v>100000</v>
      </c>
      <c r="K27" s="271"/>
      <c r="L27" s="273"/>
      <c r="M27" s="82"/>
      <c r="N27" s="73"/>
    </row>
    <row r="28" spans="1:14" s="41" customFormat="1" ht="16.2" hidden="1" customHeight="1" thickBot="1" x14ac:dyDescent="0.35">
      <c r="A28" s="110"/>
      <c r="B28" s="120"/>
      <c r="C28" s="123">
        <v>663</v>
      </c>
      <c r="D28" s="112" t="s">
        <v>16</v>
      </c>
      <c r="E28" s="113"/>
      <c r="F28" s="273">
        <v>126087</v>
      </c>
      <c r="G28" s="278">
        <f t="shared" si="1"/>
        <v>43913</v>
      </c>
      <c r="H28" s="279"/>
      <c r="I28" s="279"/>
      <c r="J28" s="273">
        <v>170000</v>
      </c>
      <c r="K28" s="271"/>
      <c r="L28" s="273"/>
      <c r="M28" s="82"/>
      <c r="N28" s="73"/>
    </row>
    <row r="29" spans="1:14" s="41" customFormat="1" ht="16.2" customHeight="1" thickBot="1" x14ac:dyDescent="0.35">
      <c r="A29" s="110"/>
      <c r="B29" s="105">
        <v>67</v>
      </c>
      <c r="C29" s="118"/>
      <c r="D29" s="107" t="s">
        <v>181</v>
      </c>
      <c r="E29" s="108">
        <f>+E36</f>
        <v>0</v>
      </c>
      <c r="F29" s="277">
        <f>F30+F31+F32+F33+F34+F35</f>
        <v>15310778</v>
      </c>
      <c r="G29" s="269">
        <f t="shared" si="1"/>
        <v>909212</v>
      </c>
      <c r="H29" s="270">
        <f>+H36</f>
        <v>0</v>
      </c>
      <c r="I29" s="270">
        <f>+I36</f>
        <v>0</v>
      </c>
      <c r="J29" s="277">
        <f>J30+J31+J32+J33+J34+J35</f>
        <v>16219990</v>
      </c>
      <c r="K29" s="277">
        <v>15119118.720000001</v>
      </c>
      <c r="L29" s="277">
        <v>15496715.109999999</v>
      </c>
      <c r="M29" s="82">
        <f>L29/K29*100</f>
        <v>102.4974761888767</v>
      </c>
      <c r="N29" s="73"/>
    </row>
    <row r="30" spans="1:14" s="41" customFormat="1" ht="16.2" hidden="1" customHeight="1" thickBot="1" x14ac:dyDescent="0.35">
      <c r="A30" s="110"/>
      <c r="B30" s="124"/>
      <c r="C30" s="111">
        <v>671</v>
      </c>
      <c r="D30" s="121" t="s">
        <v>127</v>
      </c>
      <c r="E30" s="108"/>
      <c r="F30" s="271"/>
      <c r="G30" s="278">
        <f t="shared" si="1"/>
        <v>0</v>
      </c>
      <c r="H30" s="270"/>
      <c r="I30" s="270"/>
      <c r="J30" s="273">
        <v>0</v>
      </c>
      <c r="K30" s="272"/>
      <c r="L30" s="277"/>
      <c r="M30" s="82"/>
      <c r="N30" s="73"/>
    </row>
    <row r="31" spans="1:14" s="41" customFormat="1" ht="15.75" hidden="1" customHeight="1" thickBot="1" x14ac:dyDescent="0.35">
      <c r="A31" s="110"/>
      <c r="B31" s="124"/>
      <c r="C31" s="111">
        <v>671</v>
      </c>
      <c r="D31" s="125" t="s">
        <v>128</v>
      </c>
      <c r="E31" s="108"/>
      <c r="F31" s="271"/>
      <c r="G31" s="278">
        <f t="shared" ref="G31:G34" si="5">J31-F31</f>
        <v>0</v>
      </c>
      <c r="H31" s="270"/>
      <c r="I31" s="270"/>
      <c r="J31" s="271"/>
      <c r="K31" s="272"/>
      <c r="L31" s="277"/>
      <c r="M31" s="82"/>
      <c r="N31" s="73"/>
    </row>
    <row r="32" spans="1:14" s="41" customFormat="1" ht="16.2" hidden="1" customHeight="1" thickBot="1" x14ac:dyDescent="0.35">
      <c r="A32" s="110"/>
      <c r="B32" s="120"/>
      <c r="C32" s="111">
        <v>671</v>
      </c>
      <c r="D32" s="121" t="s">
        <v>108</v>
      </c>
      <c r="E32" s="113"/>
      <c r="F32" s="273">
        <v>400850.75</v>
      </c>
      <c r="G32" s="278">
        <f t="shared" si="5"/>
        <v>0</v>
      </c>
      <c r="H32" s="279"/>
      <c r="I32" s="279"/>
      <c r="J32" s="273">
        <v>400850.75</v>
      </c>
      <c r="K32" s="271"/>
      <c r="L32" s="273"/>
      <c r="M32" s="82"/>
      <c r="N32" s="73"/>
    </row>
    <row r="33" spans="1:14" s="41" customFormat="1" ht="18.75" hidden="1" customHeight="1" thickBot="1" x14ac:dyDescent="0.35">
      <c r="A33" s="110"/>
      <c r="B33" s="120"/>
      <c r="C33" s="111">
        <v>671</v>
      </c>
      <c r="D33" s="126" t="s">
        <v>113</v>
      </c>
      <c r="E33" s="113"/>
      <c r="F33" s="271"/>
      <c r="G33" s="281">
        <f t="shared" si="5"/>
        <v>0</v>
      </c>
      <c r="H33" s="279"/>
      <c r="I33" s="279"/>
      <c r="J33" s="273">
        <v>0</v>
      </c>
      <c r="K33" s="271"/>
      <c r="L33" s="273"/>
      <c r="M33" s="82"/>
      <c r="N33" s="73"/>
    </row>
    <row r="34" spans="1:14" s="41" customFormat="1" ht="18.75" hidden="1" customHeight="1" thickBot="1" x14ac:dyDescent="0.35">
      <c r="A34" s="110"/>
      <c r="B34" s="120"/>
      <c r="C34" s="111">
        <v>671</v>
      </c>
      <c r="D34" s="125" t="s">
        <v>130</v>
      </c>
      <c r="E34" s="113"/>
      <c r="F34" s="271"/>
      <c r="G34" s="281">
        <f t="shared" si="5"/>
        <v>0</v>
      </c>
      <c r="H34" s="279"/>
      <c r="I34" s="279"/>
      <c r="J34" s="273">
        <v>0</v>
      </c>
      <c r="K34" s="271"/>
      <c r="L34" s="273"/>
      <c r="M34" s="82"/>
      <c r="N34" s="73"/>
    </row>
    <row r="35" spans="1:14" s="41" customFormat="1" ht="16.2" hidden="1" customHeight="1" thickBot="1" x14ac:dyDescent="0.35">
      <c r="A35" s="110"/>
      <c r="B35" s="105">
        <v>673</v>
      </c>
      <c r="C35" s="111"/>
      <c r="D35" s="107" t="s">
        <v>182</v>
      </c>
      <c r="E35" s="113"/>
      <c r="F35" s="277">
        <f>F36+F37</f>
        <v>14909927.25</v>
      </c>
      <c r="G35" s="269">
        <f>SUM(G36:G37)</f>
        <v>909212.00000000035</v>
      </c>
      <c r="H35" s="279"/>
      <c r="I35" s="279"/>
      <c r="J35" s="277">
        <f>+J36+J37</f>
        <v>15819139.25</v>
      </c>
      <c r="K35" s="272"/>
      <c r="L35" s="277"/>
      <c r="M35" s="82"/>
      <c r="N35" s="73"/>
    </row>
    <row r="36" spans="1:14" s="41" customFormat="1" ht="16.2" hidden="1" customHeight="1" thickBot="1" x14ac:dyDescent="0.35">
      <c r="A36" s="127"/>
      <c r="B36" s="128"/>
      <c r="C36" s="129">
        <v>673</v>
      </c>
      <c r="D36" s="130" t="s">
        <v>75</v>
      </c>
      <c r="E36" s="113"/>
      <c r="F36" s="273">
        <v>14305398.1</v>
      </c>
      <c r="G36" s="278">
        <f>J36-F36</f>
        <v>549601.90000000037</v>
      </c>
      <c r="H36" s="279"/>
      <c r="I36" s="279"/>
      <c r="J36" s="273">
        <v>14855000</v>
      </c>
      <c r="K36" s="271"/>
      <c r="L36" s="273"/>
      <c r="M36" s="82"/>
      <c r="N36" s="74"/>
    </row>
    <row r="37" spans="1:14" s="41" customFormat="1" ht="16.2" hidden="1" customHeight="1" thickBot="1" x14ac:dyDescent="0.35">
      <c r="A37" s="127"/>
      <c r="B37" s="128"/>
      <c r="C37" s="129">
        <v>673</v>
      </c>
      <c r="D37" s="130" t="s">
        <v>129</v>
      </c>
      <c r="E37" s="114"/>
      <c r="F37" s="273">
        <v>604529.15</v>
      </c>
      <c r="G37" s="278">
        <f>J37-F37</f>
        <v>359610.1</v>
      </c>
      <c r="H37" s="273"/>
      <c r="I37" s="273"/>
      <c r="J37" s="273">
        <v>964139.25</v>
      </c>
      <c r="K37" s="271"/>
      <c r="L37" s="273"/>
      <c r="M37" s="82"/>
      <c r="N37" s="74"/>
    </row>
    <row r="38" spans="1:14" s="41" customFormat="1" ht="16.2" customHeight="1" thickBot="1" x14ac:dyDescent="0.35">
      <c r="A38" s="127"/>
      <c r="B38" s="131">
        <v>68</v>
      </c>
      <c r="C38" s="129"/>
      <c r="D38" s="122" t="s">
        <v>183</v>
      </c>
      <c r="E38" s="108">
        <f t="shared" ref="E38:J38" si="6">E39</f>
        <v>0</v>
      </c>
      <c r="F38" s="277">
        <f t="shared" si="6"/>
        <v>47648</v>
      </c>
      <c r="G38" s="269">
        <f t="shared" ref="G38:G43" si="7">J38-F38</f>
        <v>-17648</v>
      </c>
      <c r="H38" s="270">
        <f t="shared" si="6"/>
        <v>0</v>
      </c>
      <c r="I38" s="270">
        <f t="shared" si="6"/>
        <v>0</v>
      </c>
      <c r="J38" s="277">
        <f t="shared" si="6"/>
        <v>30000</v>
      </c>
      <c r="K38" s="277">
        <v>48974.71</v>
      </c>
      <c r="L38" s="277">
        <v>50169.22</v>
      </c>
      <c r="M38" s="82">
        <f>L38/K38*100</f>
        <v>102.43903435058625</v>
      </c>
      <c r="N38" s="74"/>
    </row>
    <row r="39" spans="1:14" s="41" customFormat="1" ht="16.2" hidden="1" customHeight="1" thickBot="1" x14ac:dyDescent="0.35">
      <c r="A39" s="127"/>
      <c r="B39" s="128"/>
      <c r="C39" s="129">
        <v>683</v>
      </c>
      <c r="D39" s="130" t="s">
        <v>46</v>
      </c>
      <c r="E39" s="113"/>
      <c r="F39" s="273">
        <v>47648</v>
      </c>
      <c r="G39" s="278">
        <f t="shared" si="7"/>
        <v>-17648</v>
      </c>
      <c r="H39" s="279"/>
      <c r="I39" s="279">
        <v>0</v>
      </c>
      <c r="J39" s="273">
        <v>30000</v>
      </c>
      <c r="K39" s="271"/>
      <c r="L39" s="273"/>
      <c r="M39" s="82" t="e">
        <f>L39/K39*100</f>
        <v>#DIV/0!</v>
      </c>
      <c r="N39" s="74"/>
    </row>
    <row r="40" spans="1:14" s="41" customFormat="1" ht="16.2" customHeight="1" thickBot="1" x14ac:dyDescent="0.35">
      <c r="A40" s="132">
        <v>7</v>
      </c>
      <c r="B40" s="105"/>
      <c r="C40" s="133"/>
      <c r="D40" s="122" t="s">
        <v>27</v>
      </c>
      <c r="E40" s="108">
        <f>+E41</f>
        <v>0</v>
      </c>
      <c r="F40" s="277">
        <f>F41</f>
        <v>3585</v>
      </c>
      <c r="G40" s="269">
        <f t="shared" si="7"/>
        <v>-1585</v>
      </c>
      <c r="H40" s="270">
        <f>+H41</f>
        <v>0</v>
      </c>
      <c r="I40" s="270">
        <f>+I41</f>
        <v>0</v>
      </c>
      <c r="J40" s="277">
        <f>J41</f>
        <v>2000</v>
      </c>
      <c r="K40" s="277">
        <f t="shared" ref="K40:L40" si="8">K41</f>
        <v>3583.52</v>
      </c>
      <c r="L40" s="277">
        <f t="shared" si="8"/>
        <v>3583.51</v>
      </c>
      <c r="M40" s="82"/>
    </row>
    <row r="41" spans="1:14" s="41" customFormat="1" ht="16.2" customHeight="1" thickBot="1" x14ac:dyDescent="0.35">
      <c r="A41" s="132"/>
      <c r="B41" s="105">
        <v>72</v>
      </c>
      <c r="C41" s="133"/>
      <c r="D41" s="122" t="s">
        <v>28</v>
      </c>
      <c r="E41" s="108">
        <f>E42</f>
        <v>0</v>
      </c>
      <c r="F41" s="277">
        <f>F42+F43</f>
        <v>3585</v>
      </c>
      <c r="G41" s="269">
        <f t="shared" si="7"/>
        <v>-1585</v>
      </c>
      <c r="H41" s="270">
        <f>H42</f>
        <v>0</v>
      </c>
      <c r="I41" s="270">
        <f>I42</f>
        <v>0</v>
      </c>
      <c r="J41" s="277">
        <f>J42+J43</f>
        <v>2000</v>
      </c>
      <c r="K41" s="277">
        <v>3583.52</v>
      </c>
      <c r="L41" s="277">
        <v>3583.51</v>
      </c>
      <c r="M41" s="82">
        <f>L41/K41*100</f>
        <v>99.999720944769393</v>
      </c>
    </row>
    <row r="42" spans="1:14" s="41" customFormat="1" ht="16.2" hidden="1" customHeight="1" thickBot="1" x14ac:dyDescent="0.35">
      <c r="A42" s="134"/>
      <c r="B42" s="135"/>
      <c r="C42" s="136">
        <v>721</v>
      </c>
      <c r="D42" s="137" t="s">
        <v>190</v>
      </c>
      <c r="E42" s="138"/>
      <c r="F42" s="283">
        <v>3585</v>
      </c>
      <c r="G42" s="278">
        <f t="shared" si="7"/>
        <v>-1585</v>
      </c>
      <c r="H42" s="282"/>
      <c r="I42" s="282"/>
      <c r="J42" s="283">
        <v>2000</v>
      </c>
      <c r="K42" s="274"/>
      <c r="L42" s="283"/>
      <c r="M42" s="82" t="e">
        <f>L42/K42*100</f>
        <v>#DIV/0!</v>
      </c>
    </row>
    <row r="43" spans="1:14" s="41" customFormat="1" ht="16.2" hidden="1" customHeight="1" thickBot="1" x14ac:dyDescent="0.35">
      <c r="A43" s="134"/>
      <c r="B43" s="135"/>
      <c r="C43" s="136">
        <v>723</v>
      </c>
      <c r="D43" s="137" t="s">
        <v>88</v>
      </c>
      <c r="E43" s="138"/>
      <c r="F43" s="283">
        <v>0</v>
      </c>
      <c r="G43" s="278">
        <f t="shared" si="7"/>
        <v>0</v>
      </c>
      <c r="H43" s="282"/>
      <c r="I43" s="282"/>
      <c r="J43" s="283">
        <v>0</v>
      </c>
      <c r="K43" s="274"/>
      <c r="L43" s="283"/>
      <c r="M43" s="82"/>
    </row>
    <row r="44" spans="1:14" s="41" customFormat="1" ht="16.2" customHeight="1" thickBot="1" x14ac:dyDescent="0.35">
      <c r="A44" s="134">
        <v>8</v>
      </c>
      <c r="B44" s="135"/>
      <c r="C44" s="139">
        <v>84</v>
      </c>
      <c r="D44" s="140" t="s">
        <v>83</v>
      </c>
      <c r="E44" s="138"/>
      <c r="F44" s="284">
        <f>SUM(F45:F46)</f>
        <v>0</v>
      </c>
      <c r="G44" s="269">
        <f>J44-F44</f>
        <v>0</v>
      </c>
      <c r="H44" s="282"/>
      <c r="I44" s="282"/>
      <c r="J44" s="284">
        <f>SUM(J45:J46)</f>
        <v>0</v>
      </c>
      <c r="K44" s="275"/>
      <c r="L44" s="284"/>
      <c r="M44" s="82"/>
    </row>
    <row r="45" spans="1:14" s="41" customFormat="1" ht="29.4" hidden="1" customHeight="1" thickBot="1" x14ac:dyDescent="0.35">
      <c r="A45" s="141"/>
      <c r="B45" s="141"/>
      <c r="C45" s="142">
        <v>844</v>
      </c>
      <c r="D45" s="143" t="s">
        <v>184</v>
      </c>
      <c r="E45" s="144"/>
      <c r="F45" s="287">
        <v>0</v>
      </c>
      <c r="G45" s="285">
        <f>J45-F45</f>
        <v>0</v>
      </c>
      <c r="H45" s="286"/>
      <c r="I45" s="286"/>
      <c r="J45" s="287">
        <v>0</v>
      </c>
      <c r="K45" s="276"/>
      <c r="L45" s="287"/>
      <c r="M45" s="82"/>
    </row>
    <row r="46" spans="1:14" s="41" customFormat="1" ht="16.2" hidden="1" customHeight="1" thickBot="1" x14ac:dyDescent="0.35">
      <c r="A46" s="141"/>
      <c r="B46" s="141"/>
      <c r="C46" s="142">
        <v>845</v>
      </c>
      <c r="D46" s="143" t="s">
        <v>185</v>
      </c>
      <c r="E46" s="144"/>
      <c r="F46" s="287">
        <v>0</v>
      </c>
      <c r="G46" s="288">
        <f>J46-F46</f>
        <v>0</v>
      </c>
      <c r="H46" s="286"/>
      <c r="I46" s="286"/>
      <c r="J46" s="287"/>
      <c r="K46" s="276"/>
      <c r="L46" s="287"/>
      <c r="M46" s="82"/>
    </row>
    <row r="47" spans="1:14" s="41" customFormat="1" ht="23.25" customHeight="1" thickBot="1" x14ac:dyDescent="0.4">
      <c r="A47" s="145" t="s">
        <v>186</v>
      </c>
      <c r="B47" s="577" t="s">
        <v>76</v>
      </c>
      <c r="C47" s="578"/>
      <c r="D47" s="578"/>
      <c r="E47" s="146">
        <f>E6+E40+E44</f>
        <v>0</v>
      </c>
      <c r="F47" s="289">
        <f>F6+F40+F44</f>
        <v>19816622</v>
      </c>
      <c r="G47" s="289">
        <f>J47-F47</f>
        <v>944728</v>
      </c>
      <c r="H47" s="290">
        <f>H6+H41</f>
        <v>0</v>
      </c>
      <c r="I47" s="290">
        <f>I6+I41</f>
        <v>0</v>
      </c>
      <c r="J47" s="289">
        <f>J6+J40+J44</f>
        <v>20761350</v>
      </c>
      <c r="K47" s="306">
        <f>K6+K40+K44</f>
        <v>19502024.02</v>
      </c>
      <c r="L47" s="306">
        <f>L6+L40+L44</f>
        <v>19989249.449999999</v>
      </c>
      <c r="M47" s="85">
        <f>L47/K47*100</f>
        <v>102.49833263204032</v>
      </c>
    </row>
    <row r="48" spans="1:14" s="41" customFormat="1" ht="27" customHeight="1" x14ac:dyDescent="0.3">
      <c r="A48" s="88"/>
      <c r="B48" s="89"/>
      <c r="C48" s="90"/>
      <c r="D48" s="90"/>
      <c r="E48" s="76"/>
      <c r="F48" s="76"/>
      <c r="G48" s="76"/>
      <c r="H48" s="76"/>
      <c r="I48" s="76"/>
      <c r="J48" s="76"/>
      <c r="K48" s="76"/>
      <c r="L48" s="76"/>
      <c r="M48" s="85"/>
    </row>
    <row r="49" spans="1:14" s="41" customFormat="1" ht="27" customHeight="1" x14ac:dyDescent="0.3">
      <c r="A49" s="88"/>
      <c r="B49" s="89"/>
      <c r="C49" s="90"/>
      <c r="D49" s="90"/>
      <c r="E49" s="76"/>
      <c r="F49" s="76"/>
      <c r="G49" s="76"/>
      <c r="H49" s="76"/>
      <c r="I49" s="76"/>
      <c r="J49" s="76"/>
      <c r="K49" s="76"/>
      <c r="L49" s="76"/>
      <c r="M49" s="85"/>
    </row>
    <row r="50" spans="1:14" s="41" customFormat="1" ht="11.25" customHeight="1" x14ac:dyDescent="0.3">
      <c r="A50" s="88"/>
      <c r="B50" s="89"/>
      <c r="C50" s="90"/>
      <c r="D50" s="584" t="s">
        <v>89</v>
      </c>
      <c r="E50" s="584"/>
      <c r="F50" s="584"/>
      <c r="G50" s="584"/>
      <c r="H50" s="584"/>
      <c r="I50" s="584"/>
      <c r="J50" s="584"/>
      <c r="K50" s="572" t="s">
        <v>93</v>
      </c>
      <c r="L50" s="572"/>
      <c r="M50" s="85"/>
    </row>
    <row r="51" spans="1:14" s="41" customFormat="1" ht="18.75" customHeight="1" thickBot="1" x14ac:dyDescent="0.4">
      <c r="A51" s="97"/>
      <c r="B51" s="585" t="s">
        <v>556</v>
      </c>
      <c r="C51" s="585"/>
      <c r="D51" s="585"/>
      <c r="E51" s="585"/>
      <c r="F51" s="585"/>
      <c r="G51" s="585"/>
      <c r="H51" s="147"/>
      <c r="I51" s="147"/>
      <c r="J51" s="147"/>
      <c r="K51" s="148"/>
      <c r="L51" s="307" t="s">
        <v>136</v>
      </c>
      <c r="M51" s="85"/>
    </row>
    <row r="52" spans="1:14" s="92" customFormat="1" ht="16.2" customHeight="1" thickBot="1" x14ac:dyDescent="0.35">
      <c r="A52" s="198">
        <v>3</v>
      </c>
      <c r="B52" s="199"/>
      <c r="C52" s="200"/>
      <c r="D52" s="201" t="s">
        <v>29</v>
      </c>
      <c r="E52" s="202">
        <f t="shared" ref="E52:I52" si="9">+E53+E57+E63+E68</f>
        <v>0</v>
      </c>
      <c r="F52" s="291">
        <f>+F53+F57+F63+F65+F68+F70</f>
        <v>16973840</v>
      </c>
      <c r="G52" s="291">
        <f t="shared" ref="G52:G70" si="10">J52-F52</f>
        <v>826160</v>
      </c>
      <c r="H52" s="308">
        <f t="shared" si="9"/>
        <v>0</v>
      </c>
      <c r="I52" s="308">
        <f t="shared" si="9"/>
        <v>0</v>
      </c>
      <c r="J52" s="291">
        <f>+J53+J57+J63+J65+J68+J70</f>
        <v>17800000</v>
      </c>
      <c r="K52" s="291">
        <f>+K53+K57+K63+K65+K68+K70</f>
        <v>16793151.490000002</v>
      </c>
      <c r="L52" s="291">
        <f>+L53+L57+L63+L65+L68+L70</f>
        <v>17234056.66</v>
      </c>
      <c r="M52" s="91">
        <f>L52/K52*100</f>
        <v>102.62550582159963</v>
      </c>
    </row>
    <row r="53" spans="1:14" s="209" customFormat="1" ht="16.2" customHeight="1" x14ac:dyDescent="0.3">
      <c r="A53" s="203"/>
      <c r="B53" s="204">
        <v>31</v>
      </c>
      <c r="C53" s="205"/>
      <c r="D53" s="206" t="s">
        <v>2</v>
      </c>
      <c r="E53" s="207">
        <f t="shared" ref="E53:J53" si="11">+E54+E55+E56</f>
        <v>0</v>
      </c>
      <c r="F53" s="292">
        <f t="shared" si="11"/>
        <v>11385021</v>
      </c>
      <c r="G53" s="292">
        <f t="shared" si="10"/>
        <v>547979</v>
      </c>
      <c r="H53" s="309">
        <f t="shared" si="11"/>
        <v>0</v>
      </c>
      <c r="I53" s="309">
        <f t="shared" si="11"/>
        <v>0</v>
      </c>
      <c r="J53" s="292">
        <f t="shared" si="11"/>
        <v>11933000</v>
      </c>
      <c r="K53" s="292">
        <v>11307452.390000001</v>
      </c>
      <c r="L53" s="292">
        <v>11590682.859999999</v>
      </c>
      <c r="M53" s="208">
        <f>L53/K53*100</f>
        <v>102.50481240363638</v>
      </c>
    </row>
    <row r="54" spans="1:14" s="41" customFormat="1" ht="15.75" hidden="1" customHeight="1" x14ac:dyDescent="0.3">
      <c r="A54" s="110"/>
      <c r="B54" s="149"/>
      <c r="C54" s="129">
        <v>311</v>
      </c>
      <c r="D54" s="150" t="s">
        <v>30</v>
      </c>
      <c r="E54" s="151"/>
      <c r="F54" s="293">
        <v>9755583</v>
      </c>
      <c r="G54" s="295">
        <f t="shared" si="10"/>
        <v>342417</v>
      </c>
      <c r="H54" s="298"/>
      <c r="I54" s="298"/>
      <c r="J54" s="293">
        <v>10098000</v>
      </c>
      <c r="K54" s="298"/>
      <c r="L54" s="298"/>
      <c r="M54" s="82"/>
    </row>
    <row r="55" spans="1:14" s="41" customFormat="1" ht="16.2" hidden="1" customHeight="1" x14ac:dyDescent="0.3">
      <c r="A55" s="110"/>
      <c r="B55" s="149"/>
      <c r="C55" s="129">
        <v>312</v>
      </c>
      <c r="D55" s="150" t="s">
        <v>31</v>
      </c>
      <c r="E55" s="151"/>
      <c r="F55" s="293">
        <v>303006</v>
      </c>
      <c r="G55" s="295">
        <f t="shared" si="10"/>
        <v>66994</v>
      </c>
      <c r="H55" s="298"/>
      <c r="I55" s="298"/>
      <c r="J55" s="293">
        <v>370000</v>
      </c>
      <c r="K55" s="298"/>
      <c r="L55" s="298"/>
      <c r="M55" s="82"/>
    </row>
    <row r="56" spans="1:14" s="41" customFormat="1" ht="16.2" hidden="1" customHeight="1" x14ac:dyDescent="0.3">
      <c r="A56" s="110"/>
      <c r="B56" s="149"/>
      <c r="C56" s="129">
        <v>313</v>
      </c>
      <c r="D56" s="150" t="s">
        <v>3</v>
      </c>
      <c r="E56" s="151"/>
      <c r="F56" s="293">
        <v>1326432</v>
      </c>
      <c r="G56" s="295">
        <f t="shared" si="10"/>
        <v>138568</v>
      </c>
      <c r="H56" s="298"/>
      <c r="I56" s="298"/>
      <c r="J56" s="293">
        <v>1465000</v>
      </c>
      <c r="K56" s="298"/>
      <c r="L56" s="298"/>
      <c r="M56" s="82"/>
    </row>
    <row r="57" spans="1:14" s="41" customFormat="1" ht="14.25" customHeight="1" x14ac:dyDescent="0.3">
      <c r="A57" s="110"/>
      <c r="B57" s="152">
        <v>32</v>
      </c>
      <c r="C57" s="98"/>
      <c r="D57" s="153" t="s">
        <v>4</v>
      </c>
      <c r="E57" s="154">
        <f t="shared" ref="E57:I57" si="12">+E58+E59+E60+E62</f>
        <v>0</v>
      </c>
      <c r="F57" s="294">
        <f>+F58+F59+F60+F61+F62</f>
        <v>5469828</v>
      </c>
      <c r="G57" s="297">
        <f t="shared" si="10"/>
        <v>330172</v>
      </c>
      <c r="H57" s="310">
        <f t="shared" si="12"/>
        <v>0</v>
      </c>
      <c r="I57" s="310">
        <f t="shared" si="12"/>
        <v>0</v>
      </c>
      <c r="J57" s="294">
        <f>+J58+J59+J60+J61+J62</f>
        <v>5800000</v>
      </c>
      <c r="K57" s="294">
        <v>5367575.82</v>
      </c>
      <c r="L57" s="294">
        <v>5533877.4800000004</v>
      </c>
      <c r="M57" s="82">
        <f>L57/K57*100</f>
        <v>103.09826382666729</v>
      </c>
    </row>
    <row r="58" spans="1:14" s="41" customFormat="1" ht="16.2" hidden="1" customHeight="1" x14ac:dyDescent="0.3">
      <c r="A58" s="110"/>
      <c r="B58" s="149"/>
      <c r="C58" s="129">
        <v>321</v>
      </c>
      <c r="D58" s="150" t="s">
        <v>5</v>
      </c>
      <c r="E58" s="151"/>
      <c r="F58" s="295">
        <v>281903.24</v>
      </c>
      <c r="G58" s="295">
        <f t="shared" si="10"/>
        <v>18096.760000000009</v>
      </c>
      <c r="H58" s="298"/>
      <c r="I58" s="298"/>
      <c r="J58" s="295">
        <v>300000</v>
      </c>
      <c r="K58" s="298"/>
      <c r="L58" s="298"/>
      <c r="M58" s="82"/>
    </row>
    <row r="59" spans="1:14" s="41" customFormat="1" ht="16.2" hidden="1" customHeight="1" x14ac:dyDescent="0.3">
      <c r="A59" s="110"/>
      <c r="B59" s="149"/>
      <c r="C59" s="129">
        <v>322</v>
      </c>
      <c r="D59" s="150" t="s">
        <v>171</v>
      </c>
      <c r="E59" s="535"/>
      <c r="F59" s="295">
        <v>3784450</v>
      </c>
      <c r="G59" s="295">
        <f>J59-F59</f>
        <v>550</v>
      </c>
      <c r="H59" s="293"/>
      <c r="I59" s="293"/>
      <c r="J59" s="295">
        <v>3785000</v>
      </c>
      <c r="K59" s="298"/>
      <c r="L59" s="298"/>
      <c r="M59" s="82"/>
    </row>
    <row r="60" spans="1:14" s="41" customFormat="1" ht="16.2" hidden="1" customHeight="1" x14ac:dyDescent="0.3">
      <c r="A60" s="110"/>
      <c r="B60" s="149"/>
      <c r="C60" s="129">
        <v>323</v>
      </c>
      <c r="D60" s="150" t="s">
        <v>191</v>
      </c>
      <c r="E60" s="535"/>
      <c r="F60" s="295">
        <v>1248982.5</v>
      </c>
      <c r="G60" s="295">
        <f t="shared" si="10"/>
        <v>317017.5</v>
      </c>
      <c r="H60" s="293"/>
      <c r="I60" s="293"/>
      <c r="J60" s="295">
        <v>1566000</v>
      </c>
      <c r="K60" s="298"/>
      <c r="L60" s="298"/>
      <c r="M60" s="82"/>
    </row>
    <row r="61" spans="1:14" s="41" customFormat="1" ht="16.2" hidden="1" customHeight="1" x14ac:dyDescent="0.3">
      <c r="A61" s="110"/>
      <c r="B61" s="149"/>
      <c r="C61" s="129">
        <v>324</v>
      </c>
      <c r="D61" s="150" t="s">
        <v>187</v>
      </c>
      <c r="E61" s="151"/>
      <c r="F61" s="295">
        <v>5710</v>
      </c>
      <c r="G61" s="295">
        <f t="shared" si="10"/>
        <v>-5710</v>
      </c>
      <c r="H61" s="298"/>
      <c r="I61" s="298"/>
      <c r="J61" s="295">
        <v>0</v>
      </c>
      <c r="K61" s="298"/>
      <c r="L61" s="298"/>
      <c r="M61" s="82"/>
    </row>
    <row r="62" spans="1:14" s="41" customFormat="1" ht="16.2" hidden="1" customHeight="1" x14ac:dyDescent="0.3">
      <c r="A62" s="110"/>
      <c r="B62" s="149"/>
      <c r="C62" s="129">
        <v>329</v>
      </c>
      <c r="D62" s="150" t="s">
        <v>8</v>
      </c>
      <c r="E62" s="151"/>
      <c r="F62" s="319">
        <v>148782.26</v>
      </c>
      <c r="G62" s="319">
        <f t="shared" si="10"/>
        <v>217.73999999999069</v>
      </c>
      <c r="H62" s="311"/>
      <c r="I62" s="311"/>
      <c r="J62" s="319">
        <v>149000</v>
      </c>
      <c r="K62" s="298"/>
      <c r="L62" s="298"/>
      <c r="M62" s="82"/>
    </row>
    <row r="63" spans="1:14" s="41" customFormat="1" ht="18" customHeight="1" x14ac:dyDescent="0.3">
      <c r="A63" s="156"/>
      <c r="B63" s="152">
        <v>34</v>
      </c>
      <c r="C63" s="98"/>
      <c r="D63" s="153" t="s">
        <v>9</v>
      </c>
      <c r="E63" s="155">
        <f t="shared" ref="E63:I63" si="13">+E64</f>
        <v>0</v>
      </c>
      <c r="F63" s="296">
        <f>+F64</f>
        <v>117991</v>
      </c>
      <c r="G63" s="325">
        <f t="shared" si="10"/>
        <v>-52991</v>
      </c>
      <c r="H63" s="312">
        <f t="shared" si="13"/>
        <v>0</v>
      </c>
      <c r="I63" s="312">
        <f t="shared" si="13"/>
        <v>0</v>
      </c>
      <c r="J63" s="296">
        <f>+J64</f>
        <v>65000</v>
      </c>
      <c r="K63" s="296">
        <v>118123.28</v>
      </c>
      <c r="L63" s="296">
        <v>109496.32000000001</v>
      </c>
      <c r="M63" s="82">
        <f>L63/K63*100</f>
        <v>92.696647096152432</v>
      </c>
      <c r="N63" s="73"/>
    </row>
    <row r="64" spans="1:14" s="41" customFormat="1" ht="16.2" hidden="1" customHeight="1" x14ac:dyDescent="0.3">
      <c r="A64" s="110"/>
      <c r="B64" s="149"/>
      <c r="C64" s="129">
        <v>343</v>
      </c>
      <c r="D64" s="150" t="s">
        <v>10</v>
      </c>
      <c r="E64" s="151"/>
      <c r="F64" s="295">
        <v>117991</v>
      </c>
      <c r="G64" s="295">
        <f t="shared" si="10"/>
        <v>-52991</v>
      </c>
      <c r="H64" s="298"/>
      <c r="I64" s="298"/>
      <c r="J64" s="295">
        <v>65000</v>
      </c>
      <c r="K64" s="298"/>
      <c r="L64" s="298"/>
      <c r="M64" s="82"/>
      <c r="N64" s="73"/>
    </row>
    <row r="65" spans="1:15" s="41" customFormat="1" ht="18.600000000000001" customHeight="1" x14ac:dyDescent="0.3">
      <c r="A65" s="110"/>
      <c r="B65" s="152">
        <v>36</v>
      </c>
      <c r="C65" s="157"/>
      <c r="D65" s="153" t="s">
        <v>192</v>
      </c>
      <c r="E65" s="151"/>
      <c r="F65" s="297">
        <f>SUM(F66+F67)</f>
        <v>0</v>
      </c>
      <c r="G65" s="297">
        <f>SUM(G66+G67)</f>
        <v>0</v>
      </c>
      <c r="H65" s="298"/>
      <c r="I65" s="298"/>
      <c r="J65" s="297">
        <f>SUM(J66+J67)</f>
        <v>0</v>
      </c>
      <c r="K65" s="310"/>
      <c r="L65" s="310"/>
      <c r="M65" s="82"/>
      <c r="N65" s="73"/>
    </row>
    <row r="66" spans="1:15" s="41" customFormat="1" ht="14.25" hidden="1" customHeight="1" x14ac:dyDescent="0.3">
      <c r="A66" s="110"/>
      <c r="B66" s="149"/>
      <c r="C66" s="157">
        <v>366</v>
      </c>
      <c r="D66" s="171" t="s">
        <v>99</v>
      </c>
      <c r="E66" s="151"/>
      <c r="F66" s="295">
        <v>0</v>
      </c>
      <c r="G66" s="295">
        <f>J66-F66</f>
        <v>0</v>
      </c>
      <c r="H66" s="298"/>
      <c r="I66" s="298"/>
      <c r="J66" s="295">
        <v>0</v>
      </c>
      <c r="K66" s="298"/>
      <c r="L66" s="298"/>
      <c r="M66" s="82"/>
      <c r="N66" s="73"/>
    </row>
    <row r="67" spans="1:15" s="41" customFormat="1" ht="16.5" hidden="1" customHeight="1" x14ac:dyDescent="0.3">
      <c r="A67" s="110"/>
      <c r="B67" s="149"/>
      <c r="C67" s="157">
        <v>368</v>
      </c>
      <c r="D67" s="171" t="s">
        <v>100</v>
      </c>
      <c r="E67" s="151"/>
      <c r="F67" s="295"/>
      <c r="G67" s="295">
        <f>J67-F67</f>
        <v>0</v>
      </c>
      <c r="H67" s="298"/>
      <c r="I67" s="298"/>
      <c r="J67" s="295">
        <v>0</v>
      </c>
      <c r="K67" s="298"/>
      <c r="L67" s="298"/>
      <c r="M67" s="82"/>
      <c r="N67" s="73"/>
    </row>
    <row r="68" spans="1:15" s="41" customFormat="1" ht="16.2" customHeight="1" x14ac:dyDescent="0.3">
      <c r="A68" s="156"/>
      <c r="B68" s="152">
        <v>37</v>
      </c>
      <c r="C68" s="98"/>
      <c r="D68" s="153" t="s">
        <v>188</v>
      </c>
      <c r="E68" s="154">
        <f t="shared" ref="E68:L68" si="14">+E69</f>
        <v>0</v>
      </c>
      <c r="F68" s="294">
        <f t="shared" si="14"/>
        <v>0</v>
      </c>
      <c r="G68" s="297">
        <f t="shared" si="10"/>
        <v>0</v>
      </c>
      <c r="H68" s="310">
        <f t="shared" si="14"/>
        <v>0</v>
      </c>
      <c r="I68" s="310">
        <f t="shared" si="14"/>
        <v>0</v>
      </c>
      <c r="J68" s="294">
        <f t="shared" si="14"/>
        <v>0</v>
      </c>
      <c r="K68" s="294">
        <f t="shared" si="14"/>
        <v>0</v>
      </c>
      <c r="L68" s="294">
        <f t="shared" si="14"/>
        <v>0</v>
      </c>
      <c r="M68" s="82"/>
      <c r="N68" s="73"/>
    </row>
    <row r="69" spans="1:15" s="41" customFormat="1" ht="16.5" hidden="1" customHeight="1" x14ac:dyDescent="0.3">
      <c r="A69" s="110"/>
      <c r="B69" s="149"/>
      <c r="C69" s="164">
        <v>372</v>
      </c>
      <c r="D69" s="171" t="s">
        <v>193</v>
      </c>
      <c r="E69" s="151">
        <v>0</v>
      </c>
      <c r="F69" s="295"/>
      <c r="G69" s="297">
        <f t="shared" si="10"/>
        <v>0</v>
      </c>
      <c r="H69" s="298"/>
      <c r="I69" s="298"/>
      <c r="J69" s="295"/>
      <c r="K69" s="298"/>
      <c r="L69" s="298"/>
      <c r="M69" s="82"/>
      <c r="N69" s="73"/>
    </row>
    <row r="70" spans="1:15" s="41" customFormat="1" ht="18.75" customHeight="1" x14ac:dyDescent="0.3">
      <c r="A70" s="110"/>
      <c r="B70" s="152">
        <v>38</v>
      </c>
      <c r="C70" s="164">
        <v>381</v>
      </c>
      <c r="D70" s="171" t="s">
        <v>553</v>
      </c>
      <c r="E70" s="535"/>
      <c r="F70" s="297">
        <v>1000</v>
      </c>
      <c r="G70" s="297">
        <f t="shared" si="10"/>
        <v>1000</v>
      </c>
      <c r="H70" s="293"/>
      <c r="I70" s="293"/>
      <c r="J70" s="297">
        <v>2000</v>
      </c>
      <c r="K70" s="310"/>
      <c r="L70" s="310"/>
      <c r="M70" s="82"/>
      <c r="N70" s="73"/>
    </row>
    <row r="71" spans="1:15" s="41" customFormat="1" ht="12.75" customHeight="1" x14ac:dyDescent="0.3">
      <c r="A71" s="158">
        <v>4</v>
      </c>
      <c r="B71" s="159"/>
      <c r="C71" s="99"/>
      <c r="D71" s="197" t="s">
        <v>17</v>
      </c>
      <c r="E71" s="154">
        <f>+E72+E80</f>
        <v>-322107599</v>
      </c>
      <c r="F71" s="294">
        <f>F72+F80</f>
        <v>457618</v>
      </c>
      <c r="G71" s="297">
        <f t="shared" ref="G71:G76" si="15">J71-F71</f>
        <v>128218</v>
      </c>
      <c r="H71" s="310">
        <f>+H72+H80</f>
        <v>0</v>
      </c>
      <c r="I71" s="310">
        <f>+I72+I80</f>
        <v>0</v>
      </c>
      <c r="J71" s="294">
        <f>J72+J80</f>
        <v>585836</v>
      </c>
      <c r="K71" s="294">
        <f>K72+K80</f>
        <v>326160.67</v>
      </c>
      <c r="L71" s="294">
        <f>L72+L80</f>
        <v>375112.69</v>
      </c>
      <c r="M71" s="82">
        <f>L71/K71*100</f>
        <v>115.0085600449619</v>
      </c>
      <c r="N71" s="73"/>
    </row>
    <row r="72" spans="1:15" s="41" customFormat="1" ht="15" customHeight="1" x14ac:dyDescent="0.3">
      <c r="A72" s="158"/>
      <c r="B72" s="160">
        <v>42</v>
      </c>
      <c r="C72" s="99"/>
      <c r="D72" s="197" t="s">
        <v>32</v>
      </c>
      <c r="E72" s="154">
        <f>+E73+E75+E78+E79</f>
        <v>-322107599</v>
      </c>
      <c r="F72" s="294">
        <f>+F73+F74+F75+F76+F77+F78+F79</f>
        <v>379328</v>
      </c>
      <c r="G72" s="297">
        <f t="shared" si="15"/>
        <v>125672</v>
      </c>
      <c r="H72" s="310">
        <f>+H73+H75+H78+H79</f>
        <v>0</v>
      </c>
      <c r="I72" s="310">
        <f>+I73+I75+I78+I79+I77</f>
        <v>0</v>
      </c>
      <c r="J72" s="294">
        <f>+J73+J74+J75+J76+J77+J78+J79</f>
        <v>505000</v>
      </c>
      <c r="K72" s="294">
        <v>326160.67</v>
      </c>
      <c r="L72" s="294">
        <v>375112.69</v>
      </c>
      <c r="M72" s="82">
        <f>L72/K72*100</f>
        <v>115.0085600449619</v>
      </c>
      <c r="N72" s="73"/>
    </row>
    <row r="73" spans="1:15" s="41" customFormat="1" ht="12" hidden="1" customHeight="1" x14ac:dyDescent="0.3">
      <c r="A73" s="158"/>
      <c r="B73" s="160"/>
      <c r="C73" s="161">
        <v>421</v>
      </c>
      <c r="D73" s="162" t="s">
        <v>82</v>
      </c>
      <c r="E73" s="151">
        <v>0</v>
      </c>
      <c r="F73" s="295">
        <v>0</v>
      </c>
      <c r="G73" s="295">
        <f t="shared" si="15"/>
        <v>0</v>
      </c>
      <c r="H73" s="298"/>
      <c r="I73" s="298"/>
      <c r="J73" s="295">
        <v>0</v>
      </c>
      <c r="K73" s="298"/>
      <c r="L73" s="298"/>
      <c r="M73" s="82"/>
      <c r="N73" s="73"/>
    </row>
    <row r="74" spans="1:15" s="41" customFormat="1" ht="12.75" hidden="1" customHeight="1" x14ac:dyDescent="0.3">
      <c r="A74" s="158"/>
      <c r="B74" s="160"/>
      <c r="C74" s="161">
        <v>422</v>
      </c>
      <c r="D74" s="162" t="s">
        <v>569</v>
      </c>
      <c r="E74" s="151"/>
      <c r="F74" s="295">
        <v>0</v>
      </c>
      <c r="G74" s="295">
        <f t="shared" si="15"/>
        <v>125000</v>
      </c>
      <c r="H74" s="298"/>
      <c r="I74" s="298"/>
      <c r="J74" s="295">
        <v>125000</v>
      </c>
      <c r="K74" s="298"/>
      <c r="L74" s="298"/>
      <c r="M74" s="82"/>
      <c r="N74" s="73"/>
    </row>
    <row r="75" spans="1:15" s="41" customFormat="1" ht="16.2" hidden="1" customHeight="1" x14ac:dyDescent="0.3">
      <c r="A75" s="163"/>
      <c r="B75" s="159"/>
      <c r="C75" s="164">
        <v>422</v>
      </c>
      <c r="D75" s="150" t="s">
        <v>123</v>
      </c>
      <c r="E75" s="165"/>
      <c r="F75" s="295">
        <v>175321.46</v>
      </c>
      <c r="G75" s="295">
        <f t="shared" si="15"/>
        <v>0</v>
      </c>
      <c r="H75" s="298"/>
      <c r="I75" s="298"/>
      <c r="J75" s="295">
        <v>175321.46</v>
      </c>
      <c r="K75" s="298"/>
      <c r="L75" s="298"/>
      <c r="M75" s="82"/>
      <c r="N75" s="73"/>
    </row>
    <row r="76" spans="1:15" s="41" customFormat="1" ht="15" hidden="1" customHeight="1" x14ac:dyDescent="0.3">
      <c r="A76" s="163"/>
      <c r="B76" s="159"/>
      <c r="C76" s="164">
        <v>422</v>
      </c>
      <c r="D76" s="166" t="s">
        <v>124</v>
      </c>
      <c r="E76" s="535"/>
      <c r="F76" s="295">
        <v>179006.54</v>
      </c>
      <c r="G76" s="295">
        <f t="shared" si="15"/>
        <v>6672</v>
      </c>
      <c r="H76" s="293"/>
      <c r="I76" s="293"/>
      <c r="J76" s="295">
        <v>185678.54</v>
      </c>
      <c r="K76" s="298"/>
      <c r="L76" s="298"/>
      <c r="M76" s="82"/>
      <c r="N76" s="73"/>
    </row>
    <row r="77" spans="1:15" s="41" customFormat="1" ht="16.5" hidden="1" customHeight="1" x14ac:dyDescent="0.3">
      <c r="A77" s="163"/>
      <c r="B77" s="159"/>
      <c r="C77" s="164">
        <v>423</v>
      </c>
      <c r="D77" s="166" t="s">
        <v>204</v>
      </c>
      <c r="E77" s="535">
        <v>0</v>
      </c>
      <c r="F77" s="295">
        <v>25000</v>
      </c>
      <c r="G77" s="295">
        <f t="shared" ref="G77:G93" si="16">J77-F77</f>
        <v>-6000</v>
      </c>
      <c r="H77" s="293"/>
      <c r="I77" s="293"/>
      <c r="J77" s="295">
        <v>19000</v>
      </c>
      <c r="K77" s="298"/>
      <c r="L77" s="298"/>
      <c r="M77" s="82"/>
      <c r="N77" s="73"/>
    </row>
    <row r="78" spans="1:15" s="41" customFormat="1" ht="15" hidden="1" customHeight="1" x14ac:dyDescent="0.3">
      <c r="A78" s="163"/>
      <c r="B78" s="159"/>
      <c r="C78" s="164">
        <v>424</v>
      </c>
      <c r="D78" s="166" t="s">
        <v>18</v>
      </c>
      <c r="E78" s="535">
        <f>F91-339539057</f>
        <v>-322107599</v>
      </c>
      <c r="F78" s="295"/>
      <c r="G78" s="295">
        <f t="shared" si="16"/>
        <v>0</v>
      </c>
      <c r="H78" s="293"/>
      <c r="I78" s="293"/>
      <c r="J78" s="295"/>
      <c r="K78" s="298"/>
      <c r="L78" s="298"/>
      <c r="M78" s="82"/>
    </row>
    <row r="79" spans="1:15" s="41" customFormat="1" ht="15.6" hidden="1" customHeight="1" x14ac:dyDescent="0.3">
      <c r="A79" s="163"/>
      <c r="B79" s="159"/>
      <c r="C79" s="164">
        <v>426</v>
      </c>
      <c r="D79" s="150" t="s">
        <v>194</v>
      </c>
      <c r="E79" s="151"/>
      <c r="F79" s="295">
        <v>0</v>
      </c>
      <c r="G79" s="295">
        <f t="shared" si="16"/>
        <v>0</v>
      </c>
      <c r="H79" s="298"/>
      <c r="I79" s="298"/>
      <c r="J79" s="295">
        <v>0</v>
      </c>
      <c r="K79" s="298"/>
      <c r="L79" s="298"/>
      <c r="M79" s="82"/>
      <c r="O79" s="75"/>
    </row>
    <row r="80" spans="1:15" s="41" customFormat="1" ht="15" customHeight="1" x14ac:dyDescent="0.3">
      <c r="A80" s="163"/>
      <c r="B80" s="160">
        <v>45</v>
      </c>
      <c r="C80" s="167"/>
      <c r="D80" s="196" t="s">
        <v>33</v>
      </c>
      <c r="E80" s="154">
        <f>+E81+E90</f>
        <v>0</v>
      </c>
      <c r="F80" s="294">
        <f>F81+F82+F83+F84+F85+F86+F87</f>
        <v>78290</v>
      </c>
      <c r="G80" s="297">
        <f t="shared" si="16"/>
        <v>2546</v>
      </c>
      <c r="H80" s="310">
        <f>+H81+H90</f>
        <v>0</v>
      </c>
      <c r="I80" s="310">
        <f>+I81+I90</f>
        <v>0</v>
      </c>
      <c r="J80" s="294">
        <f>+J81+J82+J83+J84+J85+J86+J87</f>
        <v>80836</v>
      </c>
      <c r="K80" s="310"/>
      <c r="L80" s="310"/>
      <c r="M80" s="82" t="e">
        <f>L80/K80*100</f>
        <v>#DIV/0!</v>
      </c>
    </row>
    <row r="81" spans="1:13" s="41" customFormat="1" ht="16.2" hidden="1" customHeight="1" x14ac:dyDescent="0.3">
      <c r="A81" s="163"/>
      <c r="B81" s="159"/>
      <c r="C81" s="164">
        <v>451</v>
      </c>
      <c r="D81" s="150" t="s">
        <v>107</v>
      </c>
      <c r="E81" s="151"/>
      <c r="F81" s="295">
        <v>0</v>
      </c>
      <c r="G81" s="295">
        <f t="shared" si="16"/>
        <v>0</v>
      </c>
      <c r="H81" s="298"/>
      <c r="I81" s="298"/>
      <c r="J81" s="295"/>
      <c r="K81" s="298"/>
      <c r="L81" s="298"/>
      <c r="M81" s="82"/>
    </row>
    <row r="82" spans="1:13" s="41" customFormat="1" ht="16.2" hidden="1" customHeight="1" x14ac:dyDescent="0.3">
      <c r="A82" s="168"/>
      <c r="B82" s="169"/>
      <c r="C82" s="170">
        <v>451</v>
      </c>
      <c r="D82" s="171" t="s">
        <v>116</v>
      </c>
      <c r="E82" s="172"/>
      <c r="F82" s="295">
        <v>0</v>
      </c>
      <c r="G82" s="295">
        <f t="shared" si="16"/>
        <v>0</v>
      </c>
      <c r="H82" s="313"/>
      <c r="I82" s="313"/>
      <c r="J82" s="295"/>
      <c r="K82" s="313"/>
      <c r="L82" s="313"/>
      <c r="M82" s="82"/>
    </row>
    <row r="83" spans="1:13" s="41" customFormat="1" ht="16.2" hidden="1" customHeight="1" x14ac:dyDescent="0.3">
      <c r="A83" s="168"/>
      <c r="B83" s="169"/>
      <c r="C83" s="170">
        <v>451</v>
      </c>
      <c r="D83" s="173" t="s">
        <v>174</v>
      </c>
      <c r="E83" s="172"/>
      <c r="F83" s="295">
        <v>72790</v>
      </c>
      <c r="G83" s="295">
        <f t="shared" si="16"/>
        <v>0</v>
      </c>
      <c r="H83" s="313"/>
      <c r="I83" s="313"/>
      <c r="J83" s="295">
        <v>72790</v>
      </c>
      <c r="K83" s="313"/>
      <c r="L83" s="313"/>
      <c r="M83" s="82"/>
    </row>
    <row r="84" spans="1:13" s="41" customFormat="1" ht="16.2" hidden="1" customHeight="1" x14ac:dyDescent="0.3">
      <c r="A84" s="168"/>
      <c r="B84" s="169"/>
      <c r="C84" s="170">
        <v>451</v>
      </c>
      <c r="D84" s="173" t="s">
        <v>175</v>
      </c>
      <c r="E84" s="172"/>
      <c r="F84" s="295">
        <v>5500</v>
      </c>
      <c r="G84" s="295">
        <f t="shared" si="16"/>
        <v>0</v>
      </c>
      <c r="H84" s="313"/>
      <c r="I84" s="313"/>
      <c r="J84" s="295">
        <v>5500</v>
      </c>
      <c r="K84" s="313"/>
      <c r="L84" s="313"/>
      <c r="M84" s="82"/>
    </row>
    <row r="85" spans="1:13" s="41" customFormat="1" ht="27" hidden="1" customHeight="1" x14ac:dyDescent="0.3">
      <c r="A85" s="168"/>
      <c r="B85" s="169"/>
      <c r="C85" s="170">
        <v>451</v>
      </c>
      <c r="D85" s="174" t="s">
        <v>122</v>
      </c>
      <c r="E85" s="172"/>
      <c r="F85" s="295">
        <v>0</v>
      </c>
      <c r="G85" s="295">
        <f>J85-F85</f>
        <v>0</v>
      </c>
      <c r="H85" s="313"/>
      <c r="I85" s="313"/>
      <c r="J85" s="295"/>
      <c r="K85" s="313"/>
      <c r="L85" s="313"/>
      <c r="M85" s="82"/>
    </row>
    <row r="86" spans="1:13" s="41" customFormat="1" ht="21" hidden="1" customHeight="1" x14ac:dyDescent="0.3">
      <c r="A86" s="168"/>
      <c r="B86" s="169"/>
      <c r="C86" s="170">
        <v>451</v>
      </c>
      <c r="D86" s="175" t="s">
        <v>114</v>
      </c>
      <c r="E86" s="172"/>
      <c r="F86" s="295">
        <v>0</v>
      </c>
      <c r="G86" s="299">
        <f>J86-F86</f>
        <v>0</v>
      </c>
      <c r="H86" s="313"/>
      <c r="I86" s="313"/>
      <c r="J86" s="295"/>
      <c r="K86" s="313"/>
      <c r="L86" s="313"/>
      <c r="M86" s="82"/>
    </row>
    <row r="87" spans="1:13" s="41" customFormat="1" ht="16.2" hidden="1" customHeight="1" x14ac:dyDescent="0.3">
      <c r="A87" s="168"/>
      <c r="B87" s="169"/>
      <c r="C87" s="170">
        <v>452</v>
      </c>
      <c r="D87" s="173" t="s">
        <v>561</v>
      </c>
      <c r="E87" s="172"/>
      <c r="F87" s="295">
        <v>0</v>
      </c>
      <c r="G87" s="295">
        <f t="shared" si="16"/>
        <v>2546</v>
      </c>
      <c r="H87" s="313"/>
      <c r="I87" s="313"/>
      <c r="J87" s="295">
        <v>2546</v>
      </c>
      <c r="K87" s="313"/>
      <c r="L87" s="313"/>
      <c r="M87" s="82"/>
    </row>
    <row r="88" spans="1:13" s="41" customFormat="1" ht="12.75" customHeight="1" x14ac:dyDescent="0.3">
      <c r="A88" s="168">
        <v>5</v>
      </c>
      <c r="B88" s="176"/>
      <c r="C88" s="177"/>
      <c r="D88" s="210" t="s">
        <v>45</v>
      </c>
      <c r="E88" s="211">
        <v>0</v>
      </c>
      <c r="F88" s="300">
        <f>+F89+F90</f>
        <v>187805</v>
      </c>
      <c r="G88" s="292">
        <f t="shared" si="16"/>
        <v>0</v>
      </c>
      <c r="H88" s="315">
        <v>0</v>
      </c>
      <c r="I88" s="315">
        <f>I90</f>
        <v>0</v>
      </c>
      <c r="J88" s="300">
        <f>J89+J90</f>
        <v>187805</v>
      </c>
      <c r="K88" s="300">
        <f>K89+K90</f>
        <v>185353.04</v>
      </c>
      <c r="L88" s="300">
        <f>L89+L90</f>
        <v>182721.28</v>
      </c>
      <c r="M88" s="82">
        <f>L88/K88*100</f>
        <v>98.58013658691543</v>
      </c>
    </row>
    <row r="89" spans="1:13" s="41" customFormat="1" ht="13.5" customHeight="1" thickBot="1" x14ac:dyDescent="0.35">
      <c r="A89" s="168"/>
      <c r="B89" s="176">
        <v>54</v>
      </c>
      <c r="C89" s="466">
        <v>542</v>
      </c>
      <c r="D89" s="178" t="s">
        <v>189</v>
      </c>
      <c r="E89" s="172">
        <v>0</v>
      </c>
      <c r="F89" s="302">
        <v>187805</v>
      </c>
      <c r="G89" s="295">
        <f t="shared" si="16"/>
        <v>0</v>
      </c>
      <c r="H89" s="316"/>
      <c r="I89" s="316"/>
      <c r="J89" s="302">
        <v>187805</v>
      </c>
      <c r="K89" s="301">
        <v>185353.04</v>
      </c>
      <c r="L89" s="301">
        <v>182721.28</v>
      </c>
      <c r="M89" s="82"/>
    </row>
    <row r="90" spans="1:13" s="41" customFormat="1" ht="18" hidden="1" customHeight="1" thickBot="1" x14ac:dyDescent="0.35">
      <c r="A90" s="168"/>
      <c r="B90" s="169"/>
      <c r="C90" s="466">
        <v>545</v>
      </c>
      <c r="D90" s="178" t="s">
        <v>80</v>
      </c>
      <c r="E90" s="172">
        <v>0</v>
      </c>
      <c r="F90" s="302">
        <v>0</v>
      </c>
      <c r="G90" s="295">
        <f t="shared" si="16"/>
        <v>0</v>
      </c>
      <c r="H90" s="313"/>
      <c r="I90" s="313"/>
      <c r="J90" s="302">
        <v>0</v>
      </c>
      <c r="K90" s="313"/>
      <c r="L90" s="313"/>
      <c r="M90" s="82"/>
    </row>
    <row r="91" spans="1:13" s="41" customFormat="1" ht="13.5" customHeight="1" thickBot="1" x14ac:dyDescent="0.35">
      <c r="A91" s="179" t="s">
        <v>34</v>
      </c>
      <c r="B91" s="179"/>
      <c r="C91" s="180"/>
      <c r="D91" s="212"/>
      <c r="E91" s="181">
        <f>E52+E71</f>
        <v>-322107599</v>
      </c>
      <c r="F91" s="321">
        <f>F52+F71</f>
        <v>17431458</v>
      </c>
      <c r="G91" s="297">
        <f t="shared" si="16"/>
        <v>954378</v>
      </c>
      <c r="H91" s="317">
        <f>H52+H71</f>
        <v>0</v>
      </c>
      <c r="I91" s="317">
        <f>I52+I71</f>
        <v>0</v>
      </c>
      <c r="J91" s="321">
        <f>J52+J71</f>
        <v>18385836</v>
      </c>
      <c r="K91" s="321">
        <f>K52+K71</f>
        <v>17119312.160000004</v>
      </c>
      <c r="L91" s="321">
        <f>L52+L71</f>
        <v>17609169.350000001</v>
      </c>
      <c r="M91" s="82">
        <f>L91/K91*100</f>
        <v>102.86143032746706</v>
      </c>
    </row>
    <row r="92" spans="1:13" s="41" customFormat="1" ht="12.75" customHeight="1" x14ac:dyDescent="0.3">
      <c r="A92" s="182" t="s">
        <v>51</v>
      </c>
      <c r="B92" s="182"/>
      <c r="C92" s="183"/>
      <c r="D92" s="184"/>
      <c r="E92" s="185">
        <f>E53+E72</f>
        <v>-322107599</v>
      </c>
      <c r="F92" s="322">
        <f>F52+F71+F88</f>
        <v>17619263</v>
      </c>
      <c r="G92" s="324">
        <f t="shared" si="16"/>
        <v>954378</v>
      </c>
      <c r="H92" s="318">
        <f>H53+H72</f>
        <v>0</v>
      </c>
      <c r="I92" s="318">
        <f>I53+I72</f>
        <v>0</v>
      </c>
      <c r="J92" s="322">
        <f>J52+J71+J88</f>
        <v>18573641</v>
      </c>
      <c r="K92" s="322">
        <f>K52+K71+K88</f>
        <v>17304665.200000003</v>
      </c>
      <c r="L92" s="322">
        <f>L52+L71+L88</f>
        <v>17791890.630000003</v>
      </c>
      <c r="M92" s="82">
        <f>L92/K92*100</f>
        <v>102.81557270463691</v>
      </c>
    </row>
    <row r="93" spans="1:13" s="41" customFormat="1" ht="17.25" customHeight="1" x14ac:dyDescent="0.25">
      <c r="A93" s="186"/>
      <c r="B93" s="186"/>
      <c r="C93" s="187">
        <v>922</v>
      </c>
      <c r="D93" s="188" t="s">
        <v>94</v>
      </c>
      <c r="E93" s="189"/>
      <c r="F93" s="320">
        <v>2197359</v>
      </c>
      <c r="G93" s="324">
        <f t="shared" si="16"/>
        <v>-9650</v>
      </c>
      <c r="H93" s="310"/>
      <c r="I93" s="310"/>
      <c r="J93" s="303">
        <v>2187709</v>
      </c>
      <c r="K93" s="303">
        <v>2197358.8199999998</v>
      </c>
      <c r="L93" s="303">
        <v>2197358.8199999998</v>
      </c>
    </row>
    <row r="94" spans="1:13" s="41" customFormat="1" ht="15.75" customHeight="1" x14ac:dyDescent="0.25">
      <c r="A94" s="186"/>
      <c r="B94" s="186"/>
      <c r="C94" s="187"/>
      <c r="D94" s="190" t="s">
        <v>96</v>
      </c>
      <c r="E94" s="191"/>
      <c r="F94" s="323">
        <f>F92+F93</f>
        <v>19816622</v>
      </c>
      <c r="G94" s="304">
        <f>J94-F94</f>
        <v>944728</v>
      </c>
      <c r="H94" s="314"/>
      <c r="I94" s="314"/>
      <c r="J94" s="305">
        <f>SUM(J92:J93)</f>
        <v>20761350</v>
      </c>
      <c r="K94" s="326">
        <f t="shared" ref="K94:L94" si="17">SUM(K92:K93)</f>
        <v>19502024.020000003</v>
      </c>
      <c r="L94" s="326">
        <f t="shared" si="17"/>
        <v>19989249.450000003</v>
      </c>
    </row>
    <row r="95" spans="1:13" s="41" customFormat="1" ht="27.75" customHeight="1" x14ac:dyDescent="0.3">
      <c r="A95" s="77"/>
      <c r="B95" s="79"/>
      <c r="C95" s="79"/>
      <c r="D95" s="192"/>
      <c r="E95" s="193"/>
      <c r="F95" s="193"/>
      <c r="G95" s="79"/>
      <c r="H95" s="194"/>
      <c r="I95" s="194"/>
      <c r="J95" s="573" t="s">
        <v>131</v>
      </c>
      <c r="K95" s="574"/>
      <c r="L95" s="574"/>
    </row>
    <row r="96" spans="1:13" s="41" customFormat="1" ht="13.8" x14ac:dyDescent="0.3">
      <c r="A96" s="77"/>
      <c r="B96" s="78"/>
      <c r="C96" s="78"/>
      <c r="D96" s="77"/>
      <c r="G96" s="77"/>
      <c r="H96" s="77"/>
      <c r="I96" s="77"/>
      <c r="J96" s="79"/>
      <c r="K96" s="79"/>
      <c r="L96" s="79"/>
    </row>
    <row r="97" spans="1:12" s="41" customFormat="1" ht="13.8" x14ac:dyDescent="0.3">
      <c r="A97" s="77"/>
      <c r="B97" s="78"/>
      <c r="C97" s="78"/>
      <c r="D97" s="77"/>
      <c r="G97" s="77"/>
      <c r="H97" s="77"/>
      <c r="I97" s="77"/>
      <c r="J97" s="79"/>
      <c r="K97" s="79"/>
      <c r="L97" s="79"/>
    </row>
    <row r="98" spans="1:12" s="41" customFormat="1" ht="18" x14ac:dyDescent="0.35">
      <c r="B98" s="78"/>
      <c r="C98" s="78"/>
      <c r="H98" s="80"/>
      <c r="I98" s="80"/>
      <c r="J98" s="81"/>
      <c r="K98" s="81"/>
      <c r="L98" s="81"/>
    </row>
    <row r="99" spans="1:12" s="41" customFormat="1" ht="18" x14ac:dyDescent="0.35">
      <c r="A99" s="80"/>
      <c r="B99" s="80"/>
      <c r="C99" s="80"/>
      <c r="D99" s="80"/>
      <c r="E99" s="80"/>
      <c r="F99" s="80"/>
      <c r="G99" s="80"/>
      <c r="H99" s="80"/>
      <c r="I99" s="80"/>
      <c r="J99" s="81"/>
      <c r="K99" s="81"/>
      <c r="L99" s="81"/>
    </row>
    <row r="100" spans="1:12" s="41" customFormat="1" ht="18" x14ac:dyDescent="0.35">
      <c r="A100" s="80"/>
      <c r="B100" s="80"/>
      <c r="C100" s="80"/>
      <c r="D100" s="80"/>
      <c r="E100" s="80"/>
      <c r="F100" s="80"/>
      <c r="G100" s="80"/>
      <c r="H100" s="80"/>
      <c r="I100" s="80"/>
      <c r="J100" s="81"/>
      <c r="K100" s="81"/>
      <c r="L100" s="81"/>
    </row>
    <row r="101" spans="1:12" s="41" customFormat="1" ht="18" x14ac:dyDescent="0.35">
      <c r="A101" s="80"/>
      <c r="B101" s="80"/>
      <c r="C101" s="80"/>
      <c r="D101" s="80"/>
      <c r="E101" s="80"/>
      <c r="F101" s="80"/>
      <c r="G101" s="80"/>
      <c r="H101" s="80"/>
      <c r="I101" s="80"/>
      <c r="J101" s="81"/>
      <c r="K101" s="81"/>
      <c r="L101" s="81"/>
    </row>
    <row r="102" spans="1:12" s="41" customFormat="1" ht="18" x14ac:dyDescent="0.35">
      <c r="A102" s="80"/>
      <c r="B102" s="80"/>
      <c r="C102" s="80"/>
      <c r="D102" s="80"/>
      <c r="E102" s="80"/>
      <c r="F102" s="80"/>
      <c r="G102" s="80"/>
      <c r="H102" s="80"/>
      <c r="I102" s="80"/>
      <c r="J102" s="81"/>
      <c r="K102" s="81"/>
      <c r="L102" s="81"/>
    </row>
    <row r="103" spans="1:12" s="41" customFormat="1" ht="18" x14ac:dyDescent="0.35">
      <c r="A103" s="80"/>
      <c r="B103" s="80"/>
      <c r="C103" s="80"/>
      <c r="D103" s="80"/>
      <c r="E103" s="80"/>
      <c r="F103" s="80"/>
      <c r="G103" s="80"/>
      <c r="H103" s="80"/>
      <c r="I103" s="80"/>
      <c r="J103" s="81"/>
      <c r="K103" s="81"/>
      <c r="L103" s="81"/>
    </row>
    <row r="104" spans="1:12" s="41" customFormat="1" ht="18" x14ac:dyDescent="0.35">
      <c r="A104" s="80"/>
      <c r="B104" s="80"/>
      <c r="C104" s="80"/>
      <c r="D104" s="80"/>
      <c r="E104" s="80"/>
      <c r="F104" s="80"/>
      <c r="G104" s="80"/>
      <c r="H104" s="80"/>
      <c r="I104" s="80"/>
      <c r="J104" s="81"/>
      <c r="K104" s="81"/>
      <c r="L104" s="81"/>
    </row>
    <row r="105" spans="1:12" s="41" customFormat="1" ht="18" x14ac:dyDescent="0.35">
      <c r="A105" s="80"/>
      <c r="B105" s="80"/>
      <c r="C105" s="80"/>
      <c r="D105" s="80"/>
      <c r="E105" s="80"/>
      <c r="F105" s="80"/>
      <c r="G105" s="80"/>
      <c r="H105" s="80"/>
      <c r="I105" s="80"/>
      <c r="J105" s="81"/>
      <c r="K105" s="81"/>
      <c r="L105" s="81"/>
    </row>
    <row r="106" spans="1:12" s="41" customFormat="1" ht="18" x14ac:dyDescent="0.35">
      <c r="A106" s="80"/>
      <c r="B106" s="80"/>
      <c r="C106" s="80"/>
      <c r="D106" s="80"/>
      <c r="E106" s="80"/>
      <c r="F106" s="80"/>
      <c r="G106" s="80"/>
      <c r="H106" s="80"/>
      <c r="I106" s="80"/>
      <c r="J106" s="81"/>
      <c r="K106" s="81"/>
      <c r="L106" s="81"/>
    </row>
    <row r="107" spans="1:12" s="41" customFormat="1" ht="18" x14ac:dyDescent="0.35">
      <c r="A107" s="80"/>
      <c r="B107" s="80"/>
      <c r="C107" s="80"/>
      <c r="D107" s="80"/>
      <c r="E107" s="80"/>
      <c r="F107" s="80"/>
      <c r="G107" s="80"/>
      <c r="H107" s="80"/>
      <c r="I107" s="80"/>
      <c r="J107" s="81"/>
      <c r="K107" s="81"/>
      <c r="L107" s="81"/>
    </row>
    <row r="108" spans="1:12" s="41" customFormat="1" ht="18" x14ac:dyDescent="0.35">
      <c r="A108" s="80"/>
      <c r="B108" s="80"/>
      <c r="C108" s="80"/>
      <c r="D108" s="80"/>
      <c r="E108" s="80"/>
      <c r="F108" s="80"/>
      <c r="G108" s="80"/>
      <c r="H108" s="80"/>
      <c r="I108" s="80"/>
      <c r="J108" s="81"/>
      <c r="K108" s="81"/>
      <c r="L108" s="81"/>
    </row>
    <row r="109" spans="1:12" s="41" customFormat="1" ht="18" x14ac:dyDescent="0.35">
      <c r="A109" s="80"/>
      <c r="B109" s="80"/>
      <c r="C109" s="80"/>
      <c r="D109" s="80"/>
      <c r="E109" s="80"/>
      <c r="F109" s="80"/>
      <c r="G109" s="80"/>
      <c r="H109" s="80"/>
      <c r="I109" s="80"/>
      <c r="J109" s="81"/>
      <c r="K109" s="81"/>
      <c r="L109" s="81"/>
    </row>
    <row r="110" spans="1:12" s="41" customFormat="1" ht="18" x14ac:dyDescent="0.35">
      <c r="A110" s="80"/>
      <c r="B110" s="80"/>
      <c r="C110" s="80"/>
      <c r="D110" s="80"/>
      <c r="E110" s="80"/>
      <c r="F110" s="80"/>
      <c r="G110" s="80"/>
      <c r="H110" s="80"/>
      <c r="I110" s="80"/>
      <c r="J110" s="81"/>
      <c r="K110" s="81"/>
      <c r="L110" s="81"/>
    </row>
    <row r="111" spans="1:12" s="41" customFormat="1" ht="18" x14ac:dyDescent="0.35">
      <c r="A111" s="80"/>
      <c r="B111" s="80"/>
      <c r="C111" s="80"/>
      <c r="D111" s="80"/>
      <c r="E111" s="80"/>
      <c r="F111" s="80"/>
      <c r="G111" s="80"/>
      <c r="H111" s="80"/>
      <c r="I111" s="80"/>
      <c r="J111" s="81"/>
      <c r="K111" s="81"/>
      <c r="L111" s="81"/>
    </row>
    <row r="112" spans="1:12" s="41" customFormat="1" ht="18" x14ac:dyDescent="0.35">
      <c r="A112" s="80"/>
      <c r="B112" s="80"/>
      <c r="C112" s="80"/>
      <c r="D112" s="80"/>
      <c r="E112" s="80"/>
      <c r="F112" s="80"/>
      <c r="G112" s="80"/>
      <c r="H112" s="80"/>
      <c r="I112" s="80"/>
      <c r="J112" s="81"/>
      <c r="K112" s="81"/>
      <c r="L112" s="81"/>
    </row>
    <row r="113" spans="1:12" s="41" customFormat="1" ht="18" x14ac:dyDescent="0.35">
      <c r="A113" s="80"/>
      <c r="B113" s="80"/>
      <c r="C113" s="80"/>
      <c r="D113" s="80"/>
      <c r="E113" s="80"/>
      <c r="F113" s="80"/>
      <c r="G113" s="80"/>
      <c r="H113" s="80"/>
      <c r="I113" s="80"/>
      <c r="J113" s="81"/>
      <c r="K113" s="81"/>
      <c r="L113" s="81"/>
    </row>
    <row r="114" spans="1:12" s="41" customFormat="1" ht="18" x14ac:dyDescent="0.35">
      <c r="A114" s="80"/>
      <c r="B114" s="80"/>
      <c r="C114" s="80"/>
      <c r="D114" s="80"/>
      <c r="E114" s="80"/>
      <c r="F114" s="80"/>
      <c r="G114" s="80"/>
      <c r="H114" s="80"/>
      <c r="I114" s="80"/>
      <c r="J114" s="81"/>
      <c r="K114" s="81"/>
      <c r="L114" s="81"/>
    </row>
    <row r="115" spans="1:12" s="41" customFormat="1" ht="18" x14ac:dyDescent="0.35">
      <c r="A115" s="80"/>
      <c r="B115" s="80"/>
      <c r="C115" s="80"/>
      <c r="D115" s="80"/>
      <c r="E115" s="80"/>
      <c r="F115" s="80"/>
      <c r="G115" s="80"/>
      <c r="H115" s="80"/>
      <c r="I115" s="80"/>
      <c r="J115" s="81"/>
      <c r="K115" s="81"/>
      <c r="L115" s="81"/>
    </row>
    <row r="116" spans="1:12" s="41" customFormat="1" ht="18" x14ac:dyDescent="0.35">
      <c r="A116" s="80"/>
      <c r="B116" s="80"/>
      <c r="C116" s="80"/>
      <c r="D116" s="80"/>
      <c r="E116" s="80"/>
      <c r="F116" s="80"/>
      <c r="G116" s="80"/>
      <c r="H116" s="80"/>
      <c r="I116" s="80"/>
      <c r="J116" s="81"/>
      <c r="K116" s="81"/>
      <c r="L116" s="81"/>
    </row>
    <row r="117" spans="1:12" s="41" customFormat="1" ht="18" x14ac:dyDescent="0.35">
      <c r="A117" s="80"/>
      <c r="B117" s="80"/>
      <c r="C117" s="80"/>
      <c r="D117" s="80"/>
      <c r="E117" s="80"/>
      <c r="F117" s="80"/>
      <c r="G117" s="80"/>
      <c r="H117" s="80"/>
      <c r="I117" s="80"/>
      <c r="J117" s="81"/>
      <c r="K117" s="81"/>
      <c r="L117" s="81"/>
    </row>
    <row r="118" spans="1:12" s="41" customFormat="1" ht="18" x14ac:dyDescent="0.35">
      <c r="A118" s="80"/>
      <c r="B118" s="80"/>
      <c r="C118" s="80"/>
      <c r="D118" s="80"/>
      <c r="E118" s="80"/>
      <c r="F118" s="80"/>
      <c r="G118" s="80"/>
      <c r="H118" s="80"/>
      <c r="I118" s="80"/>
      <c r="J118" s="81"/>
      <c r="K118" s="81"/>
      <c r="L118" s="81"/>
    </row>
    <row r="119" spans="1:12" s="41" customFormat="1" ht="18" x14ac:dyDescent="0.35">
      <c r="A119" s="80"/>
      <c r="B119" s="80"/>
      <c r="C119" s="80"/>
      <c r="D119" s="80"/>
      <c r="E119" s="80"/>
      <c r="F119" s="80"/>
      <c r="G119" s="80"/>
      <c r="H119" s="80"/>
      <c r="I119" s="80"/>
      <c r="J119" s="81"/>
      <c r="K119" s="81"/>
      <c r="L119" s="81"/>
    </row>
    <row r="120" spans="1:12" s="41" customFormat="1" ht="18" x14ac:dyDescent="0.35">
      <c r="A120" s="80"/>
      <c r="B120" s="80"/>
      <c r="C120" s="80"/>
      <c r="D120" s="80"/>
      <c r="E120" s="80"/>
      <c r="F120" s="80"/>
      <c r="G120" s="80"/>
      <c r="H120" s="80"/>
      <c r="I120" s="80"/>
      <c r="J120" s="81"/>
      <c r="K120" s="81"/>
      <c r="L120" s="81"/>
    </row>
    <row r="121" spans="1:12" s="41" customFormat="1" ht="18" x14ac:dyDescent="0.35">
      <c r="A121" s="80"/>
      <c r="B121" s="80"/>
      <c r="C121" s="80"/>
      <c r="D121" s="80"/>
      <c r="E121" s="80"/>
      <c r="F121" s="80"/>
      <c r="G121" s="80"/>
      <c r="H121" s="80"/>
      <c r="I121" s="80"/>
      <c r="J121" s="81"/>
      <c r="K121" s="81"/>
      <c r="L121" s="81"/>
    </row>
    <row r="122" spans="1:12" s="41" customFormat="1" ht="18" x14ac:dyDescent="0.35">
      <c r="A122" s="80"/>
      <c r="B122" s="80"/>
      <c r="C122" s="80"/>
      <c r="D122" s="80"/>
      <c r="E122" s="80"/>
      <c r="F122" s="80"/>
      <c r="G122" s="80"/>
      <c r="H122" s="80"/>
      <c r="I122" s="80"/>
      <c r="J122" s="81"/>
      <c r="K122" s="81"/>
      <c r="L122" s="81"/>
    </row>
    <row r="123" spans="1:12" s="41" customFormat="1" ht="18" x14ac:dyDescent="0.35">
      <c r="A123" s="80"/>
      <c r="B123" s="80"/>
      <c r="C123" s="80"/>
      <c r="D123" s="80"/>
      <c r="E123" s="80"/>
      <c r="F123" s="80"/>
      <c r="G123" s="80"/>
      <c r="H123" s="80"/>
      <c r="I123" s="80"/>
      <c r="J123" s="81"/>
      <c r="K123" s="81"/>
      <c r="L123" s="81"/>
    </row>
    <row r="124" spans="1:12" ht="18" x14ac:dyDescent="0.35">
      <c r="A124" s="27"/>
      <c r="B124" s="27"/>
      <c r="C124" s="27"/>
      <c r="D124" s="27"/>
      <c r="E124" s="27"/>
      <c r="F124" s="27"/>
      <c r="G124" s="27"/>
      <c r="H124" s="27"/>
      <c r="I124" s="27"/>
      <c r="J124" s="39"/>
      <c r="K124" s="39"/>
      <c r="L124" s="39"/>
    </row>
    <row r="125" spans="1:12" ht="18" x14ac:dyDescent="0.35">
      <c r="A125" s="27"/>
      <c r="B125" s="27"/>
      <c r="C125" s="27"/>
      <c r="D125" s="27"/>
      <c r="E125" s="27"/>
      <c r="F125" s="27"/>
      <c r="G125" s="27"/>
      <c r="H125" s="27"/>
      <c r="I125" s="27"/>
      <c r="J125" s="39"/>
      <c r="K125" s="39"/>
      <c r="L125" s="39"/>
    </row>
    <row r="126" spans="1:12" ht="18" x14ac:dyDescent="0.35">
      <c r="A126" s="27"/>
      <c r="B126" s="27"/>
      <c r="C126" s="27"/>
      <c r="D126" s="27"/>
      <c r="E126" s="27"/>
      <c r="F126" s="27"/>
      <c r="G126" s="27"/>
      <c r="H126" s="27"/>
      <c r="I126" s="27"/>
      <c r="J126" s="39"/>
      <c r="K126" s="39"/>
      <c r="L126" s="39"/>
    </row>
    <row r="127" spans="1:12" ht="18" x14ac:dyDescent="0.35">
      <c r="A127" s="27"/>
      <c r="B127" s="27"/>
      <c r="C127" s="27"/>
      <c r="D127" s="27"/>
      <c r="E127" s="27"/>
      <c r="F127" s="27"/>
      <c r="G127" s="27"/>
      <c r="H127" s="27"/>
      <c r="I127" s="27"/>
      <c r="J127" s="39"/>
      <c r="K127" s="39"/>
      <c r="L127" s="39"/>
    </row>
    <row r="128" spans="1:12" ht="18" x14ac:dyDescent="0.35">
      <c r="A128" s="27"/>
      <c r="B128" s="27"/>
      <c r="C128" s="27"/>
      <c r="D128" s="27"/>
      <c r="E128" s="27"/>
      <c r="F128" s="27"/>
      <c r="G128" s="27"/>
      <c r="H128" s="27"/>
      <c r="I128" s="27"/>
      <c r="J128" s="39"/>
      <c r="K128" s="39"/>
      <c r="L128" s="39"/>
    </row>
    <row r="129" spans="1:12" ht="18" x14ac:dyDescent="0.35">
      <c r="A129" s="27"/>
      <c r="B129" s="27"/>
      <c r="C129" s="27"/>
      <c r="D129" s="27"/>
      <c r="E129" s="27"/>
      <c r="F129" s="27"/>
      <c r="G129" s="27"/>
      <c r="H129" s="27"/>
      <c r="I129" s="27"/>
      <c r="J129" s="39"/>
      <c r="K129" s="39"/>
      <c r="L129" s="39"/>
    </row>
    <row r="130" spans="1:12" ht="18" x14ac:dyDescent="0.35">
      <c r="A130" s="27"/>
      <c r="B130" s="27"/>
      <c r="C130" s="27"/>
      <c r="D130" s="27"/>
      <c r="E130" s="27"/>
      <c r="F130" s="27"/>
      <c r="G130" s="27"/>
      <c r="H130" s="27"/>
      <c r="I130" s="27"/>
      <c r="J130" s="39"/>
      <c r="K130" s="39"/>
      <c r="L130" s="39"/>
    </row>
    <row r="131" spans="1:12" ht="18" x14ac:dyDescent="0.35">
      <c r="A131" s="27"/>
      <c r="B131" s="27"/>
      <c r="C131" s="27"/>
      <c r="D131" s="27"/>
      <c r="E131" s="27"/>
      <c r="F131" s="27"/>
      <c r="G131" s="27"/>
      <c r="H131" s="27"/>
      <c r="I131" s="27"/>
      <c r="J131" s="39"/>
      <c r="K131" s="39"/>
      <c r="L131" s="39"/>
    </row>
    <row r="132" spans="1:12" ht="18" x14ac:dyDescent="0.35">
      <c r="A132" s="27"/>
      <c r="B132" s="27"/>
      <c r="C132" s="27"/>
      <c r="D132" s="27"/>
      <c r="E132" s="27"/>
      <c r="F132" s="27"/>
      <c r="G132" s="27"/>
      <c r="H132" s="27"/>
      <c r="I132" s="27"/>
      <c r="J132" s="39"/>
      <c r="K132" s="39"/>
      <c r="L132" s="39"/>
    </row>
    <row r="133" spans="1:12" ht="18" x14ac:dyDescent="0.35">
      <c r="A133" s="27"/>
      <c r="B133" s="27"/>
      <c r="C133" s="27"/>
      <c r="D133" s="27"/>
      <c r="E133" s="27"/>
      <c r="F133" s="27"/>
      <c r="G133" s="27"/>
      <c r="H133" s="27"/>
      <c r="I133" s="27"/>
      <c r="J133" s="39"/>
      <c r="K133" s="39"/>
      <c r="L133" s="39"/>
    </row>
    <row r="134" spans="1:12" ht="18" x14ac:dyDescent="0.35">
      <c r="A134" s="27"/>
      <c r="B134" s="27"/>
      <c r="C134" s="27"/>
      <c r="D134" s="27"/>
      <c r="E134" s="27"/>
      <c r="F134" s="27"/>
      <c r="G134" s="27"/>
      <c r="H134" s="27"/>
      <c r="I134" s="27"/>
      <c r="J134" s="39"/>
      <c r="K134" s="39"/>
      <c r="L134" s="39"/>
    </row>
    <row r="135" spans="1:12" ht="18" x14ac:dyDescent="0.35">
      <c r="A135" s="27"/>
      <c r="B135" s="27"/>
      <c r="C135" s="27"/>
      <c r="D135" s="27"/>
      <c r="E135" s="27"/>
      <c r="F135" s="27"/>
      <c r="G135" s="27"/>
      <c r="H135" s="27"/>
      <c r="I135" s="27"/>
      <c r="J135" s="39"/>
      <c r="K135" s="39"/>
      <c r="L135" s="39"/>
    </row>
    <row r="136" spans="1:12" ht="18" x14ac:dyDescent="0.35">
      <c r="A136" s="27"/>
      <c r="B136" s="27"/>
      <c r="C136" s="27"/>
      <c r="D136" s="27"/>
      <c r="E136" s="27"/>
      <c r="F136" s="27"/>
      <c r="G136" s="27"/>
      <c r="H136" s="27"/>
      <c r="I136" s="27"/>
      <c r="J136" s="39"/>
      <c r="K136" s="39"/>
      <c r="L136" s="39"/>
    </row>
    <row r="137" spans="1:12" ht="18" x14ac:dyDescent="0.35">
      <c r="A137" s="27"/>
      <c r="B137" s="27"/>
      <c r="C137" s="27"/>
      <c r="D137" s="27"/>
      <c r="E137" s="27"/>
      <c r="F137" s="27"/>
      <c r="G137" s="27"/>
      <c r="H137" s="27"/>
      <c r="I137" s="27"/>
      <c r="J137" s="39"/>
      <c r="K137" s="39"/>
      <c r="L137" s="39"/>
    </row>
    <row r="138" spans="1:12" ht="18" x14ac:dyDescent="0.35">
      <c r="A138" s="27"/>
      <c r="B138" s="27"/>
      <c r="C138" s="27"/>
      <c r="D138" s="27"/>
      <c r="E138" s="27"/>
      <c r="F138" s="27"/>
      <c r="G138" s="27"/>
      <c r="H138" s="27"/>
      <c r="I138" s="27"/>
      <c r="J138" s="39"/>
      <c r="K138" s="39"/>
      <c r="L138" s="39"/>
    </row>
    <row r="139" spans="1:12" ht="18" x14ac:dyDescent="0.35">
      <c r="A139" s="27"/>
      <c r="B139" s="27"/>
      <c r="C139" s="27"/>
      <c r="D139" s="27"/>
      <c r="E139" s="27"/>
      <c r="F139" s="27"/>
      <c r="G139" s="27"/>
      <c r="H139" s="27"/>
      <c r="I139" s="27"/>
      <c r="J139" s="39"/>
      <c r="K139" s="39"/>
      <c r="L139" s="39"/>
    </row>
    <row r="140" spans="1:12" ht="18" x14ac:dyDescent="0.35">
      <c r="A140" s="27"/>
      <c r="B140" s="27"/>
      <c r="C140" s="27"/>
      <c r="D140" s="27"/>
      <c r="E140" s="27"/>
      <c r="F140" s="27"/>
      <c r="G140" s="27"/>
      <c r="H140" s="27"/>
      <c r="I140" s="27"/>
      <c r="J140" s="39"/>
      <c r="K140" s="39"/>
      <c r="L140" s="39"/>
    </row>
    <row r="141" spans="1:12" ht="18" x14ac:dyDescent="0.35">
      <c r="A141" s="27"/>
      <c r="B141" s="27"/>
      <c r="C141" s="27"/>
      <c r="D141" s="27"/>
      <c r="E141" s="27"/>
      <c r="F141" s="27"/>
      <c r="G141" s="27"/>
      <c r="H141" s="27"/>
      <c r="I141" s="27"/>
      <c r="J141" s="39"/>
      <c r="K141" s="39"/>
      <c r="L141" s="39"/>
    </row>
    <row r="142" spans="1:12" ht="18" x14ac:dyDescent="0.35">
      <c r="A142" s="27"/>
      <c r="B142" s="27"/>
      <c r="C142" s="27"/>
      <c r="D142" s="27"/>
      <c r="E142" s="27"/>
      <c r="F142" s="27"/>
      <c r="G142" s="27"/>
      <c r="H142" s="27"/>
      <c r="I142" s="27"/>
      <c r="J142" s="39"/>
      <c r="K142" s="39"/>
      <c r="L142" s="39"/>
    </row>
    <row r="143" spans="1:12" ht="18" x14ac:dyDescent="0.35">
      <c r="A143" s="27"/>
      <c r="B143" s="27"/>
      <c r="C143" s="27"/>
      <c r="D143" s="27"/>
      <c r="E143" s="27"/>
      <c r="F143" s="27"/>
      <c r="G143" s="27"/>
      <c r="H143" s="27"/>
      <c r="I143" s="27"/>
      <c r="J143" s="39"/>
      <c r="K143" s="39"/>
      <c r="L143" s="39"/>
    </row>
    <row r="144" spans="1:12" ht="18" x14ac:dyDescent="0.35">
      <c r="A144" s="27"/>
      <c r="B144" s="27"/>
      <c r="C144" s="27"/>
      <c r="D144" s="27"/>
      <c r="E144" s="27"/>
      <c r="F144" s="27"/>
      <c r="G144" s="27"/>
      <c r="H144" s="27"/>
      <c r="I144" s="27"/>
      <c r="J144" s="39"/>
      <c r="K144" s="39"/>
      <c r="L144" s="39"/>
    </row>
    <row r="145" spans="1:12" ht="18" x14ac:dyDescent="0.35">
      <c r="A145" s="27"/>
      <c r="B145" s="27"/>
      <c r="C145" s="27"/>
      <c r="D145" s="27"/>
      <c r="E145" s="27"/>
      <c r="F145" s="27"/>
      <c r="G145" s="27"/>
      <c r="H145" s="27"/>
      <c r="I145" s="27"/>
      <c r="J145" s="39"/>
      <c r="K145" s="39"/>
      <c r="L145" s="39"/>
    </row>
    <row r="146" spans="1:12" ht="18" x14ac:dyDescent="0.35">
      <c r="A146" s="27"/>
      <c r="B146" s="27"/>
      <c r="C146" s="27"/>
      <c r="D146" s="27"/>
      <c r="E146" s="27"/>
      <c r="F146" s="27"/>
      <c r="G146" s="27"/>
      <c r="H146" s="27"/>
      <c r="I146" s="27"/>
      <c r="J146" s="39"/>
      <c r="K146" s="39"/>
      <c r="L146" s="39"/>
    </row>
    <row r="147" spans="1:12" ht="18" x14ac:dyDescent="0.35">
      <c r="A147" s="27"/>
      <c r="B147" s="27"/>
      <c r="C147" s="27"/>
      <c r="D147" s="27"/>
      <c r="E147" s="27"/>
      <c r="F147" s="27"/>
      <c r="G147" s="27"/>
      <c r="H147" s="27"/>
      <c r="I147" s="27"/>
      <c r="J147" s="39"/>
      <c r="K147" s="39"/>
      <c r="L147" s="39"/>
    </row>
    <row r="148" spans="1:12" ht="18" x14ac:dyDescent="0.35">
      <c r="A148" s="27"/>
      <c r="B148" s="27"/>
      <c r="C148" s="27"/>
      <c r="D148" s="27"/>
      <c r="E148" s="27"/>
      <c r="F148" s="27"/>
      <c r="G148" s="27"/>
      <c r="H148" s="27"/>
      <c r="I148" s="27"/>
      <c r="J148" s="39"/>
      <c r="K148" s="39"/>
      <c r="L148" s="39"/>
    </row>
    <row r="149" spans="1:12" ht="18" x14ac:dyDescent="0.35">
      <c r="A149" s="27"/>
      <c r="B149" s="27"/>
      <c r="C149" s="27"/>
      <c r="D149" s="27"/>
      <c r="E149" s="27"/>
      <c r="F149" s="27"/>
      <c r="G149" s="27"/>
      <c r="H149" s="27"/>
      <c r="I149" s="27"/>
      <c r="J149" s="39"/>
      <c r="K149" s="39"/>
      <c r="L149" s="39"/>
    </row>
    <row r="150" spans="1:12" ht="18" x14ac:dyDescent="0.35">
      <c r="A150" s="27"/>
      <c r="B150" s="27"/>
      <c r="C150" s="27"/>
      <c r="D150" s="27"/>
      <c r="E150" s="27"/>
      <c r="F150" s="27"/>
      <c r="G150" s="27"/>
      <c r="H150" s="29"/>
      <c r="I150" s="29"/>
      <c r="J150" s="40"/>
      <c r="K150" s="40"/>
      <c r="L150" s="40"/>
    </row>
    <row r="151" spans="1:12" ht="18" x14ac:dyDescent="0.35">
      <c r="A151" s="27"/>
      <c r="B151" s="27"/>
      <c r="C151" s="27"/>
      <c r="D151" s="27"/>
      <c r="E151" s="27"/>
      <c r="F151" s="27"/>
      <c r="G151" s="27"/>
      <c r="H151" s="29"/>
      <c r="I151" s="29"/>
      <c r="J151" s="40"/>
      <c r="K151" s="40"/>
      <c r="L151" s="40"/>
    </row>
    <row r="152" spans="1:12" ht="15.6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40"/>
      <c r="K152" s="40"/>
      <c r="L152" s="40"/>
    </row>
    <row r="153" spans="1:12" ht="15.6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40"/>
      <c r="K153" s="40"/>
      <c r="L153" s="40"/>
    </row>
    <row r="154" spans="1:12" ht="15.6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40"/>
      <c r="K154" s="40"/>
      <c r="L154" s="40"/>
    </row>
    <row r="155" spans="1:12" ht="15.6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40"/>
      <c r="K155" s="40"/>
      <c r="L155" s="40"/>
    </row>
    <row r="156" spans="1:12" ht="15.6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40"/>
      <c r="K156" s="40"/>
      <c r="L156" s="40"/>
    </row>
    <row r="157" spans="1:12" ht="15.6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40"/>
      <c r="K157" s="40"/>
      <c r="L157" s="40"/>
    </row>
    <row r="158" spans="1:12" ht="15.6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40"/>
      <c r="K158" s="40"/>
      <c r="L158" s="40"/>
    </row>
    <row r="159" spans="1:12" ht="15.6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40"/>
      <c r="K159" s="40"/>
      <c r="L159" s="40"/>
    </row>
    <row r="160" spans="1:12" ht="15.6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40"/>
      <c r="K160" s="40"/>
      <c r="L160" s="40"/>
    </row>
    <row r="161" spans="1:12" ht="15.6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40"/>
      <c r="K161" s="40"/>
      <c r="L161" s="40"/>
    </row>
    <row r="162" spans="1:12" ht="15.6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40"/>
      <c r="K162" s="40"/>
      <c r="L162" s="40"/>
    </row>
    <row r="163" spans="1:12" ht="15.6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40"/>
      <c r="K163" s="40"/>
      <c r="L163" s="40"/>
    </row>
    <row r="164" spans="1:12" ht="15.6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40"/>
      <c r="K164" s="40"/>
      <c r="L164" s="40"/>
    </row>
    <row r="165" spans="1:12" ht="15.6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40"/>
      <c r="K165" s="40"/>
      <c r="L165" s="40"/>
    </row>
    <row r="166" spans="1:12" ht="15.6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40"/>
      <c r="K166" s="40"/>
      <c r="L166" s="40"/>
    </row>
    <row r="167" spans="1:12" ht="15.6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40"/>
      <c r="K167" s="40"/>
      <c r="L167" s="40"/>
    </row>
    <row r="168" spans="1:12" ht="15.6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40"/>
      <c r="K168" s="40"/>
      <c r="L168" s="40"/>
    </row>
    <row r="169" spans="1:12" ht="15.6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40"/>
      <c r="K169" s="40"/>
      <c r="L169" s="40"/>
    </row>
    <row r="170" spans="1:12" ht="15.6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40"/>
      <c r="K170" s="40"/>
      <c r="L170" s="40"/>
    </row>
    <row r="171" spans="1:12" ht="15.6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40"/>
      <c r="K171" s="40"/>
      <c r="L171" s="40"/>
    </row>
    <row r="172" spans="1:12" ht="15.6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40"/>
      <c r="K172" s="40"/>
      <c r="L172" s="40"/>
    </row>
    <row r="173" spans="1:12" ht="15.6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40"/>
      <c r="K173" s="40"/>
      <c r="L173" s="40"/>
    </row>
    <row r="174" spans="1:12" ht="15.6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40"/>
      <c r="K174" s="40"/>
      <c r="L174" s="40"/>
    </row>
    <row r="175" spans="1:12" ht="15.6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40"/>
      <c r="K175" s="40"/>
      <c r="L175" s="40"/>
    </row>
    <row r="176" spans="1:12" ht="15.6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40"/>
      <c r="K176" s="40"/>
      <c r="L176" s="40"/>
    </row>
    <row r="177" spans="1:7" ht="15.6" x14ac:dyDescent="0.3">
      <c r="A177" s="29"/>
      <c r="B177" s="29"/>
      <c r="C177" s="29"/>
      <c r="D177" s="29"/>
      <c r="E177" s="29"/>
      <c r="F177" s="29"/>
      <c r="G177" s="29"/>
    </row>
    <row r="178" spans="1:7" ht="15.6" x14ac:dyDescent="0.3">
      <c r="A178" s="29"/>
      <c r="B178" s="29"/>
      <c r="C178" s="29"/>
      <c r="D178" s="29"/>
      <c r="E178" s="29"/>
      <c r="F178" s="29"/>
      <c r="G178" s="29"/>
    </row>
  </sheetData>
  <sheetProtection password="DEB0" sheet="1" objects="1" scenarios="1"/>
  <mergeCells count="20">
    <mergeCell ref="D1:J1"/>
    <mergeCell ref="B2:K2"/>
    <mergeCell ref="K1:L1"/>
    <mergeCell ref="K50:L50"/>
    <mergeCell ref="J95:L95"/>
    <mergeCell ref="L3:L4"/>
    <mergeCell ref="B47:D47"/>
    <mergeCell ref="F3:F4"/>
    <mergeCell ref="I3:I4"/>
    <mergeCell ref="J3:J4"/>
    <mergeCell ref="D50:J50"/>
    <mergeCell ref="G3:G4"/>
    <mergeCell ref="H3:H4"/>
    <mergeCell ref="K3:K4"/>
    <mergeCell ref="B51:G51"/>
    <mergeCell ref="A3:A4"/>
    <mergeCell ref="B3:B4"/>
    <mergeCell ref="C3:C4"/>
    <mergeCell ref="D3:D4"/>
    <mergeCell ref="E3:E4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view="pageBreakPreview" topLeftCell="A20" zoomScale="80" zoomScaleNormal="70" zoomScaleSheetLayoutView="80" workbookViewId="0">
      <selection activeCell="I38" sqref="I38:K38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586" t="s">
        <v>90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</row>
    <row r="3" spans="1:11" s="1" customFormat="1" ht="21" x14ac:dyDescent="0.4">
      <c r="A3" s="586" t="s">
        <v>557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</row>
    <row r="4" spans="1:11" s="1" customFormat="1" ht="15" hidden="1" x14ac:dyDescent="0.25"/>
    <row r="5" spans="1:11" s="1" customFormat="1" ht="15.6" thickBot="1" x14ac:dyDescent="0.3">
      <c r="K5" s="3" t="s">
        <v>136</v>
      </c>
    </row>
    <row r="6" spans="1:11" s="1" customFormat="1" ht="15.6" x14ac:dyDescent="0.3">
      <c r="A6" s="213" t="s">
        <v>1</v>
      </c>
      <c r="B6" s="587" t="s">
        <v>117</v>
      </c>
      <c r="C6" s="588"/>
      <c r="D6" s="588"/>
      <c r="E6" s="588"/>
      <c r="F6" s="588"/>
      <c r="G6" s="588"/>
      <c r="H6" s="588"/>
      <c r="I6" s="588"/>
      <c r="J6" s="588"/>
      <c r="K6" s="589"/>
    </row>
    <row r="7" spans="1:11" s="1" customFormat="1" ht="24.75" customHeight="1" x14ac:dyDescent="0.25">
      <c r="A7" s="214" t="s">
        <v>134</v>
      </c>
      <c r="B7" s="590" t="s">
        <v>199</v>
      </c>
      <c r="C7" s="591"/>
      <c r="D7" s="592"/>
      <c r="E7" s="593" t="s">
        <v>39</v>
      </c>
      <c r="F7" s="593" t="s">
        <v>71</v>
      </c>
      <c r="G7" s="593" t="s">
        <v>36</v>
      </c>
      <c r="H7" s="593" t="s">
        <v>41</v>
      </c>
      <c r="I7" s="593" t="s">
        <v>40</v>
      </c>
      <c r="J7" s="596" t="s">
        <v>38</v>
      </c>
      <c r="K7" s="596" t="s">
        <v>84</v>
      </c>
    </row>
    <row r="8" spans="1:11" s="1" customFormat="1" ht="24" customHeight="1" x14ac:dyDescent="0.25">
      <c r="A8" s="598" t="s">
        <v>135</v>
      </c>
      <c r="B8" s="600" t="s">
        <v>35</v>
      </c>
      <c r="C8" s="602" t="s">
        <v>42</v>
      </c>
      <c r="D8" s="602" t="s">
        <v>43</v>
      </c>
      <c r="E8" s="593"/>
      <c r="F8" s="593"/>
      <c r="G8" s="593"/>
      <c r="H8" s="593"/>
      <c r="I8" s="593"/>
      <c r="J8" s="596"/>
      <c r="K8" s="596"/>
    </row>
    <row r="9" spans="1:11" s="1" customFormat="1" ht="61.5" customHeight="1" thickBot="1" x14ac:dyDescent="0.3">
      <c r="A9" s="599"/>
      <c r="B9" s="601"/>
      <c r="C9" s="595"/>
      <c r="D9" s="595"/>
      <c r="E9" s="594"/>
      <c r="F9" s="595"/>
      <c r="G9" s="595"/>
      <c r="H9" s="595"/>
      <c r="I9" s="595"/>
      <c r="J9" s="597"/>
      <c r="K9" s="597"/>
    </row>
    <row r="10" spans="1:11" s="1" customFormat="1" ht="28.5" hidden="1" customHeight="1" x14ac:dyDescent="0.25">
      <c r="A10" s="475" t="s">
        <v>205</v>
      </c>
      <c r="B10" s="328"/>
      <c r="C10" s="329"/>
      <c r="D10" s="330"/>
      <c r="E10" s="330"/>
      <c r="F10" s="330"/>
      <c r="G10" s="330"/>
      <c r="H10" s="330"/>
      <c r="I10" s="330"/>
      <c r="J10" s="331"/>
      <c r="K10" s="332"/>
    </row>
    <row r="11" spans="1:11" s="1" customFormat="1" ht="28.5" hidden="1" customHeight="1" x14ac:dyDescent="0.25">
      <c r="A11" s="476" t="s">
        <v>206</v>
      </c>
      <c r="B11" s="333"/>
      <c r="C11" s="334"/>
      <c r="D11" s="327"/>
      <c r="E11" s="327"/>
      <c r="F11" s="327"/>
      <c r="G11" s="327"/>
      <c r="H11" s="327"/>
      <c r="I11" s="327"/>
      <c r="J11" s="335"/>
      <c r="K11" s="336"/>
    </row>
    <row r="12" spans="1:11" s="1" customFormat="1" ht="36" hidden="1" customHeight="1" x14ac:dyDescent="0.25">
      <c r="A12" s="476" t="s">
        <v>143</v>
      </c>
      <c r="B12" s="333"/>
      <c r="C12" s="334"/>
      <c r="D12" s="327"/>
      <c r="E12" s="327"/>
      <c r="F12" s="327"/>
      <c r="G12" s="327">
        <v>2197359</v>
      </c>
      <c r="H12" s="327"/>
      <c r="I12" s="327"/>
      <c r="J12" s="335"/>
      <c r="K12" s="336"/>
    </row>
    <row r="13" spans="1:11" s="1" customFormat="1" ht="48" hidden="1" customHeight="1" x14ac:dyDescent="0.25">
      <c r="A13" s="476" t="s">
        <v>144</v>
      </c>
      <c r="B13" s="333"/>
      <c r="C13" s="334"/>
      <c r="D13" s="327"/>
      <c r="E13" s="327"/>
      <c r="F13" s="327"/>
      <c r="G13" s="327"/>
      <c r="H13" s="327"/>
      <c r="I13" s="327"/>
      <c r="J13" s="335"/>
      <c r="K13" s="336"/>
    </row>
    <row r="14" spans="1:11" s="1" customFormat="1" ht="48" hidden="1" customHeight="1" x14ac:dyDescent="0.25">
      <c r="A14" s="476" t="s">
        <v>207</v>
      </c>
      <c r="B14" s="333"/>
      <c r="C14" s="334"/>
      <c r="D14" s="327"/>
      <c r="E14" s="327"/>
      <c r="F14" s="327"/>
      <c r="G14" s="327">
        <v>176000</v>
      </c>
      <c r="H14" s="327"/>
      <c r="I14" s="327"/>
      <c r="J14" s="335"/>
      <c r="K14" s="336"/>
    </row>
    <row r="15" spans="1:11" s="1" customFormat="1" ht="36" hidden="1" customHeight="1" x14ac:dyDescent="0.25">
      <c r="A15" s="476" t="s">
        <v>145</v>
      </c>
      <c r="B15" s="333"/>
      <c r="C15" s="334"/>
      <c r="D15" s="327"/>
      <c r="E15" s="327"/>
      <c r="F15" s="327"/>
      <c r="G15" s="327">
        <v>66361.5</v>
      </c>
      <c r="H15" s="327"/>
      <c r="I15" s="327"/>
      <c r="J15" s="335"/>
      <c r="K15" s="336"/>
    </row>
    <row r="16" spans="1:11" s="1" customFormat="1" ht="36" hidden="1" customHeight="1" x14ac:dyDescent="0.25">
      <c r="A16" s="476" t="s">
        <v>208</v>
      </c>
      <c r="B16" s="333"/>
      <c r="C16" s="334"/>
      <c r="D16" s="327"/>
      <c r="E16" s="327"/>
      <c r="F16" s="327"/>
      <c r="G16" s="327">
        <v>13272</v>
      </c>
      <c r="H16" s="327"/>
      <c r="I16" s="327"/>
      <c r="J16" s="335"/>
      <c r="K16" s="336"/>
    </row>
    <row r="17" spans="1:11" s="1" customFormat="1" ht="36" hidden="1" customHeight="1" x14ac:dyDescent="0.25">
      <c r="A17" s="476" t="s">
        <v>146</v>
      </c>
      <c r="B17" s="333"/>
      <c r="C17" s="334"/>
      <c r="D17" s="327"/>
      <c r="E17" s="327"/>
      <c r="F17" s="327"/>
      <c r="G17" s="327">
        <v>66361.5</v>
      </c>
      <c r="H17" s="327"/>
      <c r="I17" s="327"/>
      <c r="J17" s="335"/>
      <c r="K17" s="336"/>
    </row>
    <row r="18" spans="1:11" s="1" customFormat="1" ht="28.5" hidden="1" customHeight="1" x14ac:dyDescent="0.25">
      <c r="A18" s="476" t="s">
        <v>209</v>
      </c>
      <c r="B18" s="333"/>
      <c r="C18" s="334"/>
      <c r="D18" s="327"/>
      <c r="E18" s="327"/>
      <c r="F18" s="327"/>
      <c r="G18" s="327"/>
      <c r="H18" s="327"/>
      <c r="I18" s="327"/>
      <c r="J18" s="335"/>
      <c r="K18" s="336"/>
    </row>
    <row r="19" spans="1:11" s="1" customFormat="1" ht="28.5" hidden="1" customHeight="1" thickBot="1" x14ac:dyDescent="0.3">
      <c r="A19" s="476" t="s">
        <v>210</v>
      </c>
      <c r="B19" s="333"/>
      <c r="C19" s="334"/>
      <c r="D19" s="327"/>
      <c r="E19" s="327"/>
      <c r="F19" s="327"/>
      <c r="G19" s="327"/>
      <c r="H19" s="327"/>
      <c r="I19" s="327"/>
      <c r="J19" s="335"/>
      <c r="K19" s="336"/>
    </row>
    <row r="20" spans="1:11" s="1" customFormat="1" ht="28.8" x14ac:dyDescent="0.25">
      <c r="A20" s="467" t="s">
        <v>211</v>
      </c>
      <c r="B20" s="333">
        <f>SUM(B10:B19)</f>
        <v>0</v>
      </c>
      <c r="C20" s="333">
        <f t="shared" ref="C20:F20" si="0">SUM(C10:C19)</f>
        <v>0</v>
      </c>
      <c r="D20" s="333">
        <f t="shared" si="0"/>
        <v>0</v>
      </c>
      <c r="E20" s="333">
        <f t="shared" si="0"/>
        <v>0</v>
      </c>
      <c r="F20" s="333">
        <f t="shared" si="0"/>
        <v>0</v>
      </c>
      <c r="G20" s="327">
        <v>2470350</v>
      </c>
      <c r="H20" s="327">
        <f t="shared" ref="H20:J20" si="1">SUM(H10:H19)</f>
        <v>0</v>
      </c>
      <c r="I20" s="327">
        <f t="shared" si="1"/>
        <v>0</v>
      </c>
      <c r="J20" s="327">
        <f t="shared" si="1"/>
        <v>0</v>
      </c>
      <c r="K20" s="327">
        <v>49000</v>
      </c>
    </row>
    <row r="21" spans="1:11" s="1" customFormat="1" ht="18.600000000000001" hidden="1" customHeight="1" x14ac:dyDescent="0.25">
      <c r="A21" s="476" t="s">
        <v>147</v>
      </c>
      <c r="B21" s="337"/>
      <c r="C21" s="338"/>
      <c r="D21" s="339"/>
      <c r="E21" s="339"/>
      <c r="F21" s="339"/>
      <c r="G21" s="339"/>
      <c r="H21" s="339"/>
      <c r="I21" s="339"/>
      <c r="J21" s="340"/>
      <c r="K21" s="341"/>
    </row>
    <row r="22" spans="1:11" s="1" customFormat="1" ht="17.399999999999999" hidden="1" customHeight="1" x14ac:dyDescent="0.25">
      <c r="A22" s="476" t="s">
        <v>212</v>
      </c>
      <c r="B22" s="337"/>
      <c r="C22" s="338"/>
      <c r="D22" s="339"/>
      <c r="E22" s="339"/>
      <c r="F22" s="339"/>
      <c r="G22" s="339"/>
      <c r="H22" s="339"/>
      <c r="I22" s="339"/>
      <c r="J22" s="340"/>
      <c r="K22" s="341"/>
    </row>
    <row r="23" spans="1:11" s="1" customFormat="1" ht="31.8" customHeight="1" x14ac:dyDescent="0.25">
      <c r="A23" s="468" t="s">
        <v>213</v>
      </c>
      <c r="B23" s="337"/>
      <c r="C23" s="338"/>
      <c r="D23" s="339"/>
      <c r="E23" s="339">
        <v>10</v>
      </c>
      <c r="F23" s="339"/>
      <c r="G23" s="339"/>
      <c r="H23" s="339"/>
      <c r="I23" s="339"/>
      <c r="J23" s="340"/>
      <c r="K23" s="341"/>
    </row>
    <row r="24" spans="1:11" s="1" customFormat="1" ht="46.2" customHeight="1" x14ac:dyDescent="0.25">
      <c r="A24" s="363" t="s">
        <v>214</v>
      </c>
      <c r="B24" s="342"/>
      <c r="C24" s="343"/>
      <c r="D24" s="344"/>
      <c r="E24" s="344"/>
      <c r="F24" s="344">
        <v>1720000</v>
      </c>
      <c r="G24" s="344"/>
      <c r="H24" s="344"/>
      <c r="I24" s="344"/>
      <c r="J24" s="345"/>
      <c r="K24" s="346"/>
    </row>
    <row r="25" spans="1:11" s="1" customFormat="1" ht="48.75" customHeight="1" x14ac:dyDescent="0.25">
      <c r="A25" s="469" t="s">
        <v>215</v>
      </c>
      <c r="B25" s="342"/>
      <c r="C25" s="343"/>
      <c r="D25" s="344"/>
      <c r="E25" s="344">
        <v>100000</v>
      </c>
      <c r="F25" s="344"/>
      <c r="G25" s="344"/>
      <c r="H25" s="344">
        <v>170000</v>
      </c>
      <c r="I25" s="344"/>
      <c r="J25" s="345"/>
      <c r="K25" s="346"/>
    </row>
    <row r="26" spans="1:11" s="1" customFormat="1" ht="46.8" customHeight="1" x14ac:dyDescent="0.35">
      <c r="A26" s="366" t="s">
        <v>216</v>
      </c>
      <c r="B26" s="347"/>
      <c r="C26" s="348"/>
      <c r="D26" s="349">
        <v>400850.75</v>
      </c>
      <c r="E26" s="349"/>
      <c r="F26" s="349">
        <v>15819139.25</v>
      </c>
      <c r="G26" s="349"/>
      <c r="H26" s="349"/>
      <c r="I26" s="349"/>
      <c r="J26" s="350"/>
      <c r="K26" s="351"/>
    </row>
    <row r="27" spans="1:11" s="1" customFormat="1" ht="38.25" customHeight="1" x14ac:dyDescent="0.35">
      <c r="A27" s="365" t="s">
        <v>217</v>
      </c>
      <c r="B27" s="352"/>
      <c r="C27" s="353"/>
      <c r="D27" s="354"/>
      <c r="E27" s="354">
        <v>30000</v>
      </c>
      <c r="F27" s="354"/>
      <c r="G27" s="354"/>
      <c r="H27" s="354"/>
      <c r="I27" s="354"/>
      <c r="J27" s="355"/>
      <c r="K27" s="356"/>
    </row>
    <row r="28" spans="1:11" s="1" customFormat="1" ht="43.5" customHeight="1" x14ac:dyDescent="0.35">
      <c r="A28" s="470" t="s">
        <v>218</v>
      </c>
      <c r="B28" s="357"/>
      <c r="C28" s="353"/>
      <c r="D28" s="354"/>
      <c r="E28" s="354"/>
      <c r="F28" s="354"/>
      <c r="G28" s="354"/>
      <c r="H28" s="354"/>
      <c r="I28" s="354">
        <v>2000</v>
      </c>
      <c r="J28" s="355"/>
      <c r="K28" s="356"/>
    </row>
    <row r="29" spans="1:11" s="1" customFormat="1" ht="43.5" hidden="1" customHeight="1" x14ac:dyDescent="0.35">
      <c r="A29" s="471" t="s">
        <v>219</v>
      </c>
      <c r="B29" s="357"/>
      <c r="C29" s="353"/>
      <c r="D29" s="354"/>
      <c r="E29" s="354"/>
      <c r="F29" s="354"/>
      <c r="G29" s="354"/>
      <c r="H29" s="354"/>
      <c r="I29" s="354"/>
      <c r="J29" s="355"/>
      <c r="K29" s="356"/>
    </row>
    <row r="30" spans="1:11" s="1" customFormat="1" ht="43.5" customHeight="1" x14ac:dyDescent="0.35">
      <c r="A30" s="471" t="s">
        <v>220</v>
      </c>
      <c r="B30" s="357"/>
      <c r="C30" s="353"/>
      <c r="D30" s="354"/>
      <c r="E30" s="354"/>
      <c r="F30" s="354"/>
      <c r="G30" s="354"/>
      <c r="H30" s="354"/>
      <c r="I30" s="354"/>
      <c r="J30" s="355"/>
      <c r="K30" s="356"/>
    </row>
    <row r="31" spans="1:11" s="1" customFormat="1" ht="42.75" customHeight="1" thickBot="1" x14ac:dyDescent="0.4">
      <c r="A31" s="472" t="s">
        <v>221</v>
      </c>
      <c r="B31" s="358"/>
      <c r="C31" s="359"/>
      <c r="D31" s="360"/>
      <c r="E31" s="360"/>
      <c r="F31" s="360"/>
      <c r="G31" s="360"/>
      <c r="H31" s="360"/>
      <c r="I31" s="360"/>
      <c r="J31" s="361"/>
      <c r="K31" s="361"/>
    </row>
    <row r="32" spans="1:11" s="1" customFormat="1" ht="18" customHeight="1" x14ac:dyDescent="0.25">
      <c r="A32" s="603" t="s">
        <v>0</v>
      </c>
      <c r="B32" s="605">
        <f>SUM(B20:B31)</f>
        <v>0</v>
      </c>
      <c r="C32" s="607">
        <f t="shared" ref="C32" si="2">SUM(C10:C28)</f>
        <v>0</v>
      </c>
      <c r="D32" s="607">
        <f>SUM(D10:D31)</f>
        <v>400850.75</v>
      </c>
      <c r="E32" s="607">
        <f>SUM(E10:E31)</f>
        <v>130010</v>
      </c>
      <c r="F32" s="607">
        <f>SUM(F10:F31)</f>
        <v>17539139.25</v>
      </c>
      <c r="G32" s="607">
        <f>SUM(G20:G28)</f>
        <v>2470350</v>
      </c>
      <c r="H32" s="607">
        <f>SUM(H10:H31)</f>
        <v>170000</v>
      </c>
      <c r="I32" s="607">
        <f>SUM(I10:I31)</f>
        <v>2000</v>
      </c>
      <c r="J32" s="614">
        <f>SUM(J10:J31)</f>
        <v>0</v>
      </c>
      <c r="K32" s="614">
        <f>SUM(K10:K31)</f>
        <v>49000</v>
      </c>
    </row>
    <row r="33" spans="1:15" s="1" customFormat="1" ht="16.5" customHeight="1" thickBot="1" x14ac:dyDescent="0.3">
      <c r="A33" s="604"/>
      <c r="B33" s="606"/>
      <c r="C33" s="608"/>
      <c r="D33" s="608"/>
      <c r="E33" s="608"/>
      <c r="F33" s="608"/>
      <c r="G33" s="608"/>
      <c r="H33" s="608"/>
      <c r="I33" s="608"/>
      <c r="J33" s="615"/>
      <c r="K33" s="615"/>
    </row>
    <row r="34" spans="1:15" s="1" customFormat="1" ht="36" customHeight="1" thickBot="1" x14ac:dyDescent="0.4">
      <c r="A34" s="215" t="s">
        <v>142</v>
      </c>
      <c r="B34" s="362"/>
      <c r="C34" s="609">
        <f>SUM(B32:K33)</f>
        <v>20761350</v>
      </c>
      <c r="D34" s="610"/>
      <c r="E34" s="610"/>
      <c r="F34" s="610"/>
      <c r="G34" s="610"/>
      <c r="H34" s="610"/>
      <c r="I34" s="610"/>
      <c r="J34" s="610"/>
      <c r="K34" s="611"/>
    </row>
    <row r="35" spans="1:15" s="1" customFormat="1" ht="36" customHeight="1" x14ac:dyDescent="0.35">
      <c r="A35" s="538"/>
      <c r="B35" s="539"/>
      <c r="C35" s="540"/>
      <c r="D35" s="540"/>
      <c r="E35" s="540"/>
      <c r="F35" s="540"/>
      <c r="G35" s="540"/>
      <c r="H35" s="540"/>
      <c r="I35" s="540"/>
      <c r="J35" s="540"/>
      <c r="K35" s="540"/>
    </row>
    <row r="36" spans="1:15" s="1" customFormat="1" ht="36" customHeight="1" x14ac:dyDescent="0.35">
      <c r="A36" s="538"/>
      <c r="B36" s="539"/>
      <c r="C36" s="540"/>
      <c r="D36" s="540"/>
      <c r="E36" s="540"/>
      <c r="F36" s="540"/>
      <c r="G36" s="540"/>
      <c r="H36" s="540"/>
      <c r="I36" s="540"/>
      <c r="J36" s="540"/>
      <c r="K36" s="540"/>
    </row>
    <row r="37" spans="1:15" ht="13.8" x14ac:dyDescent="0.3">
      <c r="A37" s="216"/>
      <c r="B37" s="216"/>
      <c r="C37" s="216"/>
      <c r="D37" s="217"/>
      <c r="E37" s="217"/>
      <c r="F37" s="216"/>
      <c r="G37" s="217"/>
      <c r="H37" s="218"/>
      <c r="I37" s="219"/>
      <c r="J37" s="219"/>
      <c r="K37" s="219"/>
    </row>
    <row r="38" spans="1:15" ht="15.75" customHeight="1" x14ac:dyDescent="0.3">
      <c r="A38" s="477"/>
      <c r="B38" s="216"/>
      <c r="C38" s="216"/>
      <c r="D38" s="220"/>
      <c r="E38" s="220"/>
      <c r="F38" s="221"/>
      <c r="G38" s="220"/>
      <c r="H38" s="219"/>
      <c r="I38" s="612" t="s">
        <v>131</v>
      </c>
      <c r="J38" s="613"/>
      <c r="K38" s="613"/>
    </row>
    <row r="39" spans="1:15" s="4" customFormat="1" ht="13.2" customHeight="1" x14ac:dyDescent="0.3">
      <c r="E39" s="5"/>
      <c r="O39" s="14"/>
    </row>
    <row r="40" spans="1:15" s="1" customFormat="1" ht="15" x14ac:dyDescent="0.25">
      <c r="A40" s="15"/>
      <c r="B40" s="15"/>
      <c r="C40" s="15"/>
      <c r="I40" s="15"/>
      <c r="J40" s="15"/>
      <c r="K40" s="15"/>
    </row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  <row r="81" s="1" customFormat="1" ht="15" x14ac:dyDescent="0.25"/>
  </sheetData>
  <sheetProtection password="DEB0" sheet="1" objects="1" scenarios="1"/>
  <mergeCells count="28">
    <mergeCell ref="C34:K34"/>
    <mergeCell ref="I38:K38"/>
    <mergeCell ref="F32:F33"/>
    <mergeCell ref="G32:G33"/>
    <mergeCell ref="H32:H33"/>
    <mergeCell ref="I32:I33"/>
    <mergeCell ref="J32:J33"/>
    <mergeCell ref="K32:K33"/>
    <mergeCell ref="A32:A33"/>
    <mergeCell ref="B32:B33"/>
    <mergeCell ref="C32:C33"/>
    <mergeCell ref="D32:D33"/>
    <mergeCell ref="E32:E33"/>
    <mergeCell ref="A2:K2"/>
    <mergeCell ref="A3:K3"/>
    <mergeCell ref="B6:K6"/>
    <mergeCell ref="B7:D7"/>
    <mergeCell ref="E7:E9"/>
    <mergeCell ref="F7:F9"/>
    <mergeCell ref="G7:G9"/>
    <mergeCell ref="H7:H9"/>
    <mergeCell ref="I7:I9"/>
    <mergeCell ref="J7:J9"/>
    <mergeCell ref="K7:K9"/>
    <mergeCell ref="A8:A9"/>
    <mergeCell ref="B8:B9"/>
    <mergeCell ref="C8:C9"/>
    <mergeCell ref="D8:D9"/>
  </mergeCells>
  <pageMargins left="0.39370078740157483" right="0.23622047244094491" top="0.35433070866141736" bottom="0.6692913385826772" header="0.6692913385826772" footer="0.27559055118110237"/>
  <pageSetup paperSize="9" scale="6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view="pageBreakPreview" topLeftCell="A16" zoomScaleNormal="70" zoomScaleSheetLayoutView="100" workbookViewId="0">
      <selection activeCell="N24" sqref="N24:R24"/>
    </sheetView>
  </sheetViews>
  <sheetFormatPr defaultRowHeight="13.2" x14ac:dyDescent="0.25"/>
  <cols>
    <col min="1" max="1" width="13.44140625" customWidth="1"/>
    <col min="2" max="2" width="9.33203125" customWidth="1"/>
    <col min="3" max="3" width="10.44140625" customWidth="1"/>
    <col min="4" max="4" width="12.109375" customWidth="1"/>
    <col min="5" max="5" width="13.33203125" customWidth="1"/>
    <col min="6" max="6" width="15.5546875" customWidth="1"/>
    <col min="7" max="7" width="15.33203125" customWidth="1"/>
    <col min="8" max="8" width="11.6640625" customWidth="1"/>
    <col min="9" max="9" width="14" customWidth="1"/>
    <col min="10" max="11" width="11.33203125" customWidth="1"/>
    <col min="12" max="12" width="10" customWidth="1"/>
    <col min="13" max="13" width="11.33203125" customWidth="1"/>
    <col min="14" max="14" width="11.88671875" customWidth="1"/>
    <col min="15" max="16" width="13.88671875" customWidth="1"/>
    <col min="17" max="17" width="12.44140625" customWidth="1"/>
    <col min="18" max="18" width="11.5546875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586" t="s">
        <v>90</v>
      </c>
      <c r="E2" s="586"/>
      <c r="F2" s="586"/>
      <c r="G2" s="586"/>
      <c r="H2" s="586"/>
      <c r="I2" s="586"/>
      <c r="J2" s="586"/>
      <c r="K2" s="586"/>
      <c r="L2" s="586"/>
      <c r="M2" s="586"/>
      <c r="N2" s="586"/>
      <c r="R2" s="86"/>
    </row>
    <row r="3" spans="1:20" s="1" customFormat="1" ht="21" x14ac:dyDescent="0.4">
      <c r="A3" s="640" t="s">
        <v>558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9"/>
      <c r="P3" s="9"/>
      <c r="Q3" s="9"/>
      <c r="R3" s="9"/>
      <c r="S3" s="9"/>
    </row>
    <row r="4" spans="1:20" s="1" customFormat="1" ht="15.75" customHeight="1" x14ac:dyDescent="0.3">
      <c r="A4" s="641"/>
      <c r="B4" s="641"/>
      <c r="C4" s="641"/>
      <c r="D4" s="641"/>
      <c r="E4" s="642"/>
      <c r="F4" s="642"/>
      <c r="G4" s="642"/>
      <c r="H4" s="642"/>
      <c r="I4" s="642"/>
      <c r="J4" s="64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136</v>
      </c>
    </row>
    <row r="7" spans="1:20" s="10" customFormat="1" ht="14.4" thickBot="1" x14ac:dyDescent="0.35">
      <c r="A7" s="652" t="s">
        <v>13</v>
      </c>
      <c r="B7" s="643" t="s">
        <v>119</v>
      </c>
      <c r="C7" s="644"/>
      <c r="D7" s="644"/>
      <c r="E7" s="644"/>
      <c r="F7" s="644"/>
      <c r="G7" s="644"/>
      <c r="H7" s="644"/>
      <c r="I7" s="644"/>
      <c r="J7" s="645"/>
      <c r="K7" s="649" t="s">
        <v>140</v>
      </c>
      <c r="L7" s="650"/>
      <c r="M7" s="650"/>
      <c r="N7" s="650"/>
      <c r="O7" s="650"/>
      <c r="P7" s="650"/>
      <c r="Q7" s="650"/>
      <c r="R7" s="650"/>
      <c r="S7" s="651"/>
    </row>
    <row r="8" spans="1:20" s="10" customFormat="1" ht="24.75" customHeight="1" x14ac:dyDescent="0.25">
      <c r="A8" s="653"/>
      <c r="B8" s="646" t="s">
        <v>199</v>
      </c>
      <c r="C8" s="647"/>
      <c r="D8" s="648"/>
      <c r="E8" s="621" t="s">
        <v>39</v>
      </c>
      <c r="F8" s="621" t="s">
        <v>72</v>
      </c>
      <c r="G8" s="621" t="s">
        <v>36</v>
      </c>
      <c r="H8" s="621" t="s">
        <v>37</v>
      </c>
      <c r="I8" s="621" t="s">
        <v>40</v>
      </c>
      <c r="J8" s="628" t="s">
        <v>38</v>
      </c>
      <c r="K8" s="630" t="s">
        <v>199</v>
      </c>
      <c r="L8" s="631"/>
      <c r="M8" s="632"/>
      <c r="N8" s="621" t="s">
        <v>39</v>
      </c>
      <c r="O8" s="621" t="s">
        <v>72</v>
      </c>
      <c r="P8" s="621" t="s">
        <v>36</v>
      </c>
      <c r="Q8" s="621" t="s">
        <v>37</v>
      </c>
      <c r="R8" s="621" t="s">
        <v>40</v>
      </c>
      <c r="S8" s="628" t="s">
        <v>38</v>
      </c>
    </row>
    <row r="9" spans="1:20" s="10" customFormat="1" ht="82.5" customHeight="1" x14ac:dyDescent="0.25">
      <c r="A9" s="31" t="s">
        <v>12</v>
      </c>
      <c r="B9" s="222" t="s">
        <v>35</v>
      </c>
      <c r="C9" s="223" t="s">
        <v>42</v>
      </c>
      <c r="D9" s="223" t="s">
        <v>43</v>
      </c>
      <c r="E9" s="622"/>
      <c r="F9" s="622"/>
      <c r="G9" s="622"/>
      <c r="H9" s="622"/>
      <c r="I9" s="622"/>
      <c r="J9" s="629"/>
      <c r="K9" s="223" t="s">
        <v>35</v>
      </c>
      <c r="L9" s="223" t="s">
        <v>42</v>
      </c>
      <c r="M9" s="223" t="s">
        <v>43</v>
      </c>
      <c r="N9" s="622"/>
      <c r="O9" s="622"/>
      <c r="P9" s="622"/>
      <c r="Q9" s="622"/>
      <c r="R9" s="622"/>
      <c r="S9" s="629"/>
    </row>
    <row r="10" spans="1:20" s="11" customFormat="1" ht="30" customHeight="1" x14ac:dyDescent="0.3">
      <c r="A10" s="224">
        <v>63</v>
      </c>
      <c r="B10" s="367"/>
      <c r="C10" s="368"/>
      <c r="D10" s="368"/>
      <c r="E10" s="369"/>
      <c r="F10" s="370"/>
      <c r="G10" s="369">
        <v>2392992.2400000002</v>
      </c>
      <c r="H10" s="369"/>
      <c r="I10" s="369"/>
      <c r="J10" s="371"/>
      <c r="K10" s="388"/>
      <c r="L10" s="369"/>
      <c r="M10" s="368"/>
      <c r="N10" s="369"/>
      <c r="O10" s="369"/>
      <c r="P10" s="369">
        <v>2452717.5</v>
      </c>
      <c r="Q10" s="399"/>
      <c r="R10" s="387"/>
      <c r="S10" s="400"/>
    </row>
    <row r="11" spans="1:20" s="11" customFormat="1" ht="30" customHeight="1" x14ac:dyDescent="0.3">
      <c r="A11" s="224">
        <v>64</v>
      </c>
      <c r="B11" s="367"/>
      <c r="C11" s="368"/>
      <c r="D11" s="368"/>
      <c r="E11" s="369">
        <v>398.16</v>
      </c>
      <c r="F11" s="372"/>
      <c r="G11" s="369"/>
      <c r="H11" s="369"/>
      <c r="I11" s="369"/>
      <c r="J11" s="371"/>
      <c r="K11" s="388"/>
      <c r="L11" s="369"/>
      <c r="M11" s="368"/>
      <c r="N11" s="369">
        <v>398.16</v>
      </c>
      <c r="O11" s="369"/>
      <c r="P11" s="369"/>
      <c r="Q11" s="389"/>
      <c r="R11" s="369"/>
      <c r="S11" s="390"/>
    </row>
    <row r="12" spans="1:20" s="11" customFormat="1" ht="30" customHeight="1" x14ac:dyDescent="0.3">
      <c r="A12" s="224">
        <v>65</v>
      </c>
      <c r="B12" s="367"/>
      <c r="C12" s="368"/>
      <c r="D12" s="368"/>
      <c r="E12" s="387"/>
      <c r="F12" s="372">
        <v>1593868.21</v>
      </c>
      <c r="G12" s="369"/>
      <c r="H12" s="369"/>
      <c r="I12" s="369"/>
      <c r="J12" s="371"/>
      <c r="K12" s="388"/>
      <c r="L12" s="369"/>
      <c r="M12" s="368"/>
      <c r="N12" s="369"/>
      <c r="O12" s="369">
        <v>1633817.77</v>
      </c>
      <c r="P12" s="369"/>
      <c r="Q12" s="389"/>
      <c r="R12" s="369"/>
      <c r="S12" s="390"/>
    </row>
    <row r="13" spans="1:20" s="11" customFormat="1" ht="30" customHeight="1" x14ac:dyDescent="0.25">
      <c r="A13" s="224">
        <v>66</v>
      </c>
      <c r="B13" s="367"/>
      <c r="C13" s="368"/>
      <c r="D13" s="368"/>
      <c r="E13" s="369">
        <v>213551</v>
      </c>
      <c r="F13" s="369"/>
      <c r="G13" s="369"/>
      <c r="H13" s="369">
        <v>129537.45</v>
      </c>
      <c r="I13" s="369"/>
      <c r="J13" s="371"/>
      <c r="K13" s="388"/>
      <c r="L13" s="369"/>
      <c r="M13" s="368"/>
      <c r="N13" s="369">
        <v>218992.64000000001</v>
      </c>
      <c r="O13" s="369"/>
      <c r="P13" s="369"/>
      <c r="Q13" s="391">
        <v>132855.53</v>
      </c>
      <c r="R13" s="369"/>
      <c r="S13" s="390"/>
    </row>
    <row r="14" spans="1:20" s="11" customFormat="1" ht="30" customHeight="1" x14ac:dyDescent="0.3">
      <c r="A14" s="224">
        <v>67</v>
      </c>
      <c r="B14" s="367"/>
      <c r="C14" s="368"/>
      <c r="D14" s="368">
        <v>427500.17</v>
      </c>
      <c r="E14" s="369"/>
      <c r="F14" s="369">
        <v>14691618.550000001</v>
      </c>
      <c r="G14" s="369"/>
      <c r="H14" s="369"/>
      <c r="I14" s="369"/>
      <c r="J14" s="371"/>
      <c r="K14" s="388"/>
      <c r="L14" s="369"/>
      <c r="M14" s="368">
        <v>438117.99</v>
      </c>
      <c r="N14" s="369"/>
      <c r="O14" s="369">
        <v>15058597.119999999</v>
      </c>
      <c r="P14" s="369"/>
      <c r="Q14" s="389"/>
      <c r="R14" s="369"/>
      <c r="S14" s="390"/>
    </row>
    <row r="15" spans="1:20" s="11" customFormat="1" ht="30" customHeight="1" x14ac:dyDescent="0.3">
      <c r="A15" s="225">
        <v>68</v>
      </c>
      <c r="B15" s="373"/>
      <c r="C15" s="374"/>
      <c r="D15" s="374"/>
      <c r="E15" s="375">
        <v>48974.720000000001</v>
      </c>
      <c r="F15" s="375"/>
      <c r="G15" s="375"/>
      <c r="H15" s="375"/>
      <c r="I15" s="375"/>
      <c r="J15" s="376"/>
      <c r="K15" s="392"/>
      <c r="L15" s="375"/>
      <c r="M15" s="374"/>
      <c r="N15" s="375">
        <v>50169.22</v>
      </c>
      <c r="O15" s="375"/>
      <c r="P15" s="375"/>
      <c r="Q15" s="393"/>
      <c r="R15" s="375"/>
      <c r="S15" s="394"/>
    </row>
    <row r="16" spans="1:20" s="11" customFormat="1" ht="30" customHeight="1" thickBot="1" x14ac:dyDescent="0.35">
      <c r="A16" s="226">
        <v>72</v>
      </c>
      <c r="B16" s="377"/>
      <c r="C16" s="378"/>
      <c r="D16" s="379"/>
      <c r="E16" s="380"/>
      <c r="F16" s="380"/>
      <c r="G16" s="380"/>
      <c r="H16" s="380"/>
      <c r="I16" s="380">
        <v>3583.52</v>
      </c>
      <c r="J16" s="381"/>
      <c r="K16" s="395"/>
      <c r="L16" s="380"/>
      <c r="M16" s="379"/>
      <c r="N16" s="380"/>
      <c r="O16" s="380"/>
      <c r="P16" s="380"/>
      <c r="Q16" s="380"/>
      <c r="R16" s="380">
        <v>3583.52</v>
      </c>
      <c r="S16" s="396"/>
    </row>
    <row r="17" spans="1:19" s="11" customFormat="1" ht="30" customHeight="1" thickBot="1" x14ac:dyDescent="0.35">
      <c r="A17" s="227">
        <v>84</v>
      </c>
      <c r="B17" s="382"/>
      <c r="C17" s="383"/>
      <c r="D17" s="384"/>
      <c r="E17" s="385"/>
      <c r="F17" s="385"/>
      <c r="G17" s="385"/>
      <c r="H17" s="385"/>
      <c r="I17" s="385"/>
      <c r="J17" s="386"/>
      <c r="K17" s="397"/>
      <c r="L17" s="385"/>
      <c r="M17" s="384"/>
      <c r="N17" s="385"/>
      <c r="O17" s="385"/>
      <c r="P17" s="385"/>
      <c r="Q17" s="385"/>
      <c r="R17" s="385"/>
      <c r="S17" s="398"/>
    </row>
    <row r="18" spans="1:19" s="11" customFormat="1" ht="17.25" customHeight="1" x14ac:dyDescent="0.25">
      <c r="A18" s="638" t="s">
        <v>0</v>
      </c>
      <c r="B18" s="633">
        <f>SUM(B10:B17)</f>
        <v>0</v>
      </c>
      <c r="C18" s="617">
        <f>SUM(C10:C16)</f>
        <v>0</v>
      </c>
      <c r="D18" s="617">
        <f t="shared" ref="D18:S18" si="0">SUM(D10:D16)</f>
        <v>427500.17</v>
      </c>
      <c r="E18" s="617">
        <f t="shared" si="0"/>
        <v>262923.88</v>
      </c>
      <c r="F18" s="617">
        <f t="shared" si="0"/>
        <v>16285486.760000002</v>
      </c>
      <c r="G18" s="619">
        <f t="shared" si="0"/>
        <v>2392992.2400000002</v>
      </c>
      <c r="H18" s="619">
        <f>SUM(H10:H16)</f>
        <v>129537.45</v>
      </c>
      <c r="I18" s="619">
        <f t="shared" si="0"/>
        <v>3583.52</v>
      </c>
      <c r="J18" s="619">
        <f>SUM(J10:J17)</f>
        <v>0</v>
      </c>
      <c r="K18" s="633">
        <f>SUM(K10:K16)</f>
        <v>0</v>
      </c>
      <c r="L18" s="617">
        <f>SUM(L10:L16)</f>
        <v>0</v>
      </c>
      <c r="M18" s="617">
        <f t="shared" si="0"/>
        <v>438117.99</v>
      </c>
      <c r="N18" s="617">
        <f t="shared" si="0"/>
        <v>269560.02</v>
      </c>
      <c r="O18" s="617">
        <f t="shared" si="0"/>
        <v>16692414.889999999</v>
      </c>
      <c r="P18" s="617">
        <f t="shared" si="0"/>
        <v>2452717.5</v>
      </c>
      <c r="Q18" s="617">
        <f t="shared" si="0"/>
        <v>132855.53</v>
      </c>
      <c r="R18" s="617">
        <f t="shared" si="0"/>
        <v>3583.52</v>
      </c>
      <c r="S18" s="626">
        <f t="shared" si="0"/>
        <v>0</v>
      </c>
    </row>
    <row r="19" spans="1:19" s="11" customFormat="1" ht="18.75" customHeight="1" thickBot="1" x14ac:dyDescent="0.3">
      <c r="A19" s="639"/>
      <c r="B19" s="634"/>
      <c r="C19" s="618"/>
      <c r="D19" s="618"/>
      <c r="E19" s="618"/>
      <c r="F19" s="618"/>
      <c r="G19" s="620"/>
      <c r="H19" s="620"/>
      <c r="I19" s="620"/>
      <c r="J19" s="620"/>
      <c r="K19" s="634"/>
      <c r="L19" s="618"/>
      <c r="M19" s="618"/>
      <c r="N19" s="618"/>
      <c r="O19" s="618"/>
      <c r="P19" s="618"/>
      <c r="Q19" s="618"/>
      <c r="R19" s="618"/>
      <c r="S19" s="627"/>
    </row>
    <row r="20" spans="1:19" s="11" customFormat="1" ht="30" customHeight="1" thickBot="1" x14ac:dyDescent="0.35">
      <c r="A20" s="635" t="s">
        <v>141</v>
      </c>
      <c r="B20" s="636"/>
      <c r="C20" s="636"/>
      <c r="D20" s="636"/>
      <c r="E20" s="637"/>
      <c r="F20" s="623">
        <f>SUM(B18:J19)</f>
        <v>19502024.020000003</v>
      </c>
      <c r="G20" s="624"/>
      <c r="H20" s="624"/>
      <c r="I20" s="624"/>
      <c r="J20" s="625"/>
      <c r="K20" s="623">
        <f>SUM(K18:S19)</f>
        <v>19989249.449999999</v>
      </c>
      <c r="L20" s="624"/>
      <c r="M20" s="624"/>
      <c r="N20" s="624"/>
      <c r="O20" s="624"/>
      <c r="P20" s="624"/>
      <c r="Q20" s="624"/>
      <c r="R20" s="624"/>
      <c r="S20" s="625"/>
    </row>
    <row r="21" spans="1:19" s="11" customFormat="1" ht="30" customHeight="1" x14ac:dyDescent="0.3">
      <c r="A21" s="541"/>
      <c r="B21" s="541"/>
      <c r="C21" s="541"/>
      <c r="D21" s="541"/>
      <c r="E21" s="541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</row>
    <row r="22" spans="1:19" s="1" customFormat="1" ht="15" x14ac:dyDescent="0.25"/>
    <row r="23" spans="1:19" s="1" customFormat="1" ht="15" x14ac:dyDescent="0.25"/>
    <row r="24" spans="1:19" ht="15.75" customHeight="1" x14ac:dyDescent="0.3">
      <c r="A24" s="17"/>
      <c r="B24" s="195"/>
      <c r="C24" s="17"/>
      <c r="D24" s="18"/>
      <c r="E24" s="18"/>
      <c r="F24" s="17"/>
      <c r="G24" s="16"/>
      <c r="H24" s="28"/>
      <c r="I24" s="34"/>
      <c r="J24" s="19"/>
      <c r="K24" s="19"/>
      <c r="L24" s="19"/>
      <c r="N24" s="616" t="s">
        <v>132</v>
      </c>
      <c r="O24" s="616"/>
      <c r="P24" s="616"/>
      <c r="Q24" s="616"/>
      <c r="R24" s="616"/>
    </row>
    <row r="25" spans="1:19" ht="13.8" x14ac:dyDescent="0.3">
      <c r="A25" s="17"/>
      <c r="B25" s="17"/>
      <c r="C25" s="17"/>
      <c r="D25" s="18"/>
      <c r="E25" s="18"/>
      <c r="F25" s="17"/>
      <c r="H25" s="35"/>
      <c r="I25" s="19"/>
      <c r="J25" s="19"/>
      <c r="K25" s="34"/>
      <c r="L25" s="19"/>
    </row>
    <row r="26" spans="1:19" s="4" customFormat="1" ht="13.2" customHeight="1" x14ac:dyDescent="0.3">
      <c r="E26" s="5"/>
      <c r="P26" s="14"/>
    </row>
    <row r="27" spans="1:19" s="4" customFormat="1" ht="15.6" x14ac:dyDescent="0.3">
      <c r="E27" s="5"/>
    </row>
    <row r="28" spans="1:19" s="1" customFormat="1" ht="25.5" customHeight="1" x14ac:dyDescent="0.25">
      <c r="M28" s="8"/>
      <c r="N28" s="8"/>
      <c r="O28" s="8"/>
      <c r="P28" s="12"/>
      <c r="Q28" s="8"/>
      <c r="R28" s="8"/>
      <c r="S28" s="8"/>
    </row>
    <row r="29" spans="1:19" s="1" customFormat="1" ht="15" x14ac:dyDescent="0.25">
      <c r="A29" s="15"/>
      <c r="B29" s="15"/>
      <c r="C29" s="15"/>
      <c r="I29" s="15"/>
      <c r="J29" s="15"/>
      <c r="K29" s="15"/>
      <c r="L29" s="15"/>
      <c r="M29" s="6"/>
      <c r="N29" s="13"/>
      <c r="O29" s="13"/>
      <c r="P29" s="13"/>
      <c r="Q29" s="15"/>
      <c r="R29" s="15"/>
    </row>
    <row r="30" spans="1:19" s="1" customFormat="1" ht="15" x14ac:dyDescent="0.25">
      <c r="G30" s="13"/>
      <c r="H30" s="13"/>
      <c r="I30" s="13"/>
      <c r="J30" s="13"/>
      <c r="K30" s="13"/>
      <c r="L30" s="13"/>
      <c r="M30" s="13"/>
      <c r="N30" s="13"/>
      <c r="O30" s="13"/>
    </row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</sheetData>
  <sheetProtection password="DEB0" sheet="1" objects="1" scenarios="1"/>
  <mergeCells count="43"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O18:O19"/>
    <mergeCell ref="R18:R19"/>
    <mergeCell ref="M18:M19"/>
    <mergeCell ref="N8:N9"/>
    <mergeCell ref="P8:P9"/>
    <mergeCell ref="N24:R24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2" fitToHeight="0" orientation="landscape" r:id="rId1"/>
  <headerFooter alignWithMargins="0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opLeftCell="A30" zoomScaleSheetLayoutView="80" workbookViewId="0">
      <selection activeCell="K63" sqref="K63"/>
    </sheetView>
  </sheetViews>
  <sheetFormatPr defaultColWidth="9.109375" defaultRowHeight="15.6" x14ac:dyDescent="0.3"/>
  <cols>
    <col min="1" max="1" width="10.109375" style="4" customWidth="1"/>
    <col min="2" max="2" width="34.109375" style="4" customWidth="1"/>
    <col min="3" max="3" width="18.5546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87"/>
      <c r="M1" s="83"/>
      <c r="N1" s="51"/>
      <c r="O1" s="51"/>
      <c r="P1" s="42"/>
      <c r="Q1" s="42"/>
    </row>
    <row r="2" spans="1:17" ht="18.75" customHeight="1" x14ac:dyDescent="0.4">
      <c r="A2" s="680" t="s">
        <v>559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42"/>
      <c r="Q2" s="42"/>
    </row>
    <row r="3" spans="1:17" s="44" customFormat="1" ht="32.25" customHeight="1" x14ac:dyDescent="0.35">
      <c r="A3" s="685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43" t="s">
        <v>55</v>
      </c>
      <c r="Q3" s="43" t="s">
        <v>56</v>
      </c>
    </row>
    <row r="4" spans="1:17" s="44" customFormat="1" ht="36.75" customHeight="1" x14ac:dyDescent="0.3">
      <c r="A4" s="681" t="s">
        <v>62</v>
      </c>
      <c r="B4" s="681"/>
      <c r="C4" s="228" t="s">
        <v>79</v>
      </c>
      <c r="D4" s="228"/>
      <c r="E4" s="228"/>
      <c r="F4" s="229"/>
      <c r="G4" s="4"/>
      <c r="H4" s="4"/>
      <c r="I4" s="4"/>
      <c r="J4" s="4"/>
      <c r="K4" s="4"/>
      <c r="L4" s="4"/>
      <c r="M4" s="4"/>
      <c r="N4" s="4"/>
      <c r="O4" s="4"/>
      <c r="P4" s="45"/>
      <c r="Q4" s="45"/>
    </row>
    <row r="5" spans="1:17" s="44" customFormat="1" ht="14.4" customHeight="1" x14ac:dyDescent="0.3">
      <c r="A5" s="682" t="s">
        <v>63</v>
      </c>
      <c r="B5" s="682"/>
      <c r="C5" s="230"/>
      <c r="D5" s="230"/>
      <c r="E5" s="230"/>
      <c r="F5" s="231"/>
      <c r="G5" s="4"/>
      <c r="H5" s="4"/>
      <c r="I5" s="4"/>
      <c r="J5" s="4"/>
      <c r="K5" s="4"/>
      <c r="L5" s="4"/>
      <c r="M5" s="4"/>
      <c r="N5" s="4"/>
      <c r="O5" s="4"/>
      <c r="P5" s="45"/>
      <c r="Q5" s="45"/>
    </row>
    <row r="6" spans="1:17" ht="14.4" customHeight="1" x14ac:dyDescent="0.3">
      <c r="A6" s="232"/>
      <c r="B6" s="232"/>
      <c r="C6" s="233"/>
      <c r="D6" s="234"/>
      <c r="E6" s="234"/>
      <c r="F6" s="231" t="s">
        <v>136</v>
      </c>
      <c r="P6" s="46">
        <f>SUM(P7:P8)</f>
        <v>0</v>
      </c>
      <c r="Q6" s="46">
        <f>SUM(Q7:Q8)</f>
        <v>0</v>
      </c>
    </row>
    <row r="7" spans="1:17" ht="42.75" customHeight="1" x14ac:dyDescent="0.3">
      <c r="A7" s="235"/>
      <c r="B7" s="683" t="s">
        <v>13</v>
      </c>
      <c r="C7" s="684"/>
      <c r="D7" s="410" t="s">
        <v>138</v>
      </c>
      <c r="E7" s="411" t="s">
        <v>120</v>
      </c>
      <c r="F7" s="410" t="s">
        <v>139</v>
      </c>
      <c r="I7" s="52"/>
      <c r="J7" s="52"/>
      <c r="P7" s="4">
        <v>0</v>
      </c>
      <c r="Q7" s="4">
        <v>0</v>
      </c>
    </row>
    <row r="8" spans="1:17" ht="14.4" customHeight="1" x14ac:dyDescent="0.3">
      <c r="A8" s="236"/>
      <c r="B8" s="690" t="s">
        <v>200</v>
      </c>
      <c r="C8" s="691"/>
      <c r="D8" s="401">
        <f>SUM(D9:D11)</f>
        <v>2871200.75</v>
      </c>
      <c r="E8" s="401">
        <f t="shared" ref="E8:F8" si="0">SUM(E9:E11)</f>
        <v>2820492.4099999997</v>
      </c>
      <c r="F8" s="401">
        <f t="shared" si="0"/>
        <v>2890835.49</v>
      </c>
      <c r="G8" s="53"/>
      <c r="H8" s="53"/>
      <c r="I8" s="53"/>
      <c r="J8" s="53"/>
      <c r="P8" s="4">
        <v>0</v>
      </c>
      <c r="Q8" s="4">
        <v>0</v>
      </c>
    </row>
    <row r="9" spans="1:17" ht="14.4" customHeight="1" x14ac:dyDescent="0.3">
      <c r="A9" s="236"/>
      <c r="B9" s="692" t="s">
        <v>201</v>
      </c>
      <c r="C9" s="693"/>
      <c r="D9" s="402">
        <v>282641</v>
      </c>
      <c r="E9" s="402">
        <v>195633.42</v>
      </c>
      <c r="F9" s="402">
        <v>255358.68</v>
      </c>
      <c r="G9" s="53"/>
      <c r="H9" s="53"/>
      <c r="I9" s="53"/>
      <c r="J9" s="53"/>
      <c r="P9" s="4">
        <v>0</v>
      </c>
      <c r="Q9" s="4">
        <v>0</v>
      </c>
    </row>
    <row r="10" spans="1:17" ht="14.4" customHeight="1" x14ac:dyDescent="0.3">
      <c r="A10" s="236"/>
      <c r="B10" s="237" t="s">
        <v>202</v>
      </c>
      <c r="C10" s="238"/>
      <c r="D10" s="402">
        <v>2187709</v>
      </c>
      <c r="E10" s="402">
        <v>2197358.8199999998</v>
      </c>
      <c r="F10" s="402">
        <v>2197358.8199999998</v>
      </c>
      <c r="G10" s="53"/>
      <c r="H10" s="53"/>
      <c r="I10" s="53"/>
      <c r="J10" s="53"/>
    </row>
    <row r="11" spans="1:17" ht="14.4" customHeight="1" x14ac:dyDescent="0.3">
      <c r="A11" s="236"/>
      <c r="B11" s="237" t="s">
        <v>203</v>
      </c>
      <c r="C11" s="238"/>
      <c r="D11" s="402">
        <v>400850.75</v>
      </c>
      <c r="E11" s="402">
        <v>427500.17</v>
      </c>
      <c r="F11" s="402">
        <v>438117.99</v>
      </c>
      <c r="G11" s="53"/>
      <c r="H11" s="53"/>
      <c r="I11" s="53"/>
      <c r="J11" s="53"/>
      <c r="P11" s="4">
        <v>0</v>
      </c>
      <c r="Q11" s="4">
        <v>0</v>
      </c>
    </row>
    <row r="12" spans="1:17" ht="35.25" customHeight="1" x14ac:dyDescent="0.3">
      <c r="A12" s="239"/>
      <c r="B12" s="694" t="s">
        <v>64</v>
      </c>
      <c r="C12" s="695"/>
      <c r="D12" s="404">
        <v>130010</v>
      </c>
      <c r="E12" s="404">
        <v>262923.88</v>
      </c>
      <c r="F12" s="404">
        <v>269560.02</v>
      </c>
      <c r="G12" s="53"/>
      <c r="H12" s="53"/>
      <c r="I12" s="54"/>
      <c r="J12" s="54"/>
      <c r="P12" s="4">
        <v>0</v>
      </c>
      <c r="Q12" s="4">
        <v>0</v>
      </c>
    </row>
    <row r="13" spans="1:17" ht="17.25" customHeight="1" x14ac:dyDescent="0.3">
      <c r="A13" s="239"/>
      <c r="B13" s="696" t="s">
        <v>72</v>
      </c>
      <c r="C13" s="697"/>
      <c r="D13" s="404">
        <v>17539139.25</v>
      </c>
      <c r="E13" s="404">
        <v>16285486.76</v>
      </c>
      <c r="F13" s="404">
        <v>16692414.890000001</v>
      </c>
      <c r="G13" s="53"/>
      <c r="H13" s="53"/>
      <c r="I13" s="54"/>
      <c r="J13" s="54"/>
      <c r="P13" s="4">
        <v>0</v>
      </c>
      <c r="Q13" s="4">
        <v>0</v>
      </c>
    </row>
    <row r="14" spans="1:17" ht="18" customHeight="1" x14ac:dyDescent="0.3">
      <c r="A14" s="239"/>
      <c r="B14" s="686" t="s">
        <v>98</v>
      </c>
      <c r="C14" s="687"/>
      <c r="D14" s="403"/>
      <c r="E14" s="403"/>
      <c r="F14" s="403"/>
      <c r="G14" s="53"/>
      <c r="H14" s="53"/>
      <c r="I14" s="54"/>
      <c r="J14" s="54"/>
    </row>
    <row r="15" spans="1:17" x14ac:dyDescent="0.3">
      <c r="A15" s="239"/>
      <c r="B15" s="686" t="s">
        <v>37</v>
      </c>
      <c r="C15" s="687"/>
      <c r="D15" s="404">
        <v>170000</v>
      </c>
      <c r="E15" s="404">
        <v>129537.45</v>
      </c>
      <c r="F15" s="404">
        <v>132855.53</v>
      </c>
      <c r="G15" s="53"/>
      <c r="H15" s="53"/>
      <c r="I15" s="54"/>
      <c r="J15" s="54"/>
    </row>
    <row r="16" spans="1:17" ht="35.25" customHeight="1" x14ac:dyDescent="0.3">
      <c r="A16" s="240"/>
      <c r="B16" s="688" t="s">
        <v>65</v>
      </c>
      <c r="C16" s="689"/>
      <c r="D16" s="405">
        <v>2000</v>
      </c>
      <c r="E16" s="405">
        <v>3583.52</v>
      </c>
      <c r="F16" s="405">
        <v>3583.52</v>
      </c>
      <c r="G16" s="53"/>
      <c r="H16" s="53"/>
      <c r="I16" s="55"/>
      <c r="J16" s="55"/>
    </row>
    <row r="17" spans="1:17" x14ac:dyDescent="0.3">
      <c r="A17" s="240"/>
      <c r="B17" s="654" t="s">
        <v>38</v>
      </c>
      <c r="C17" s="655"/>
      <c r="D17" s="406"/>
      <c r="E17" s="406"/>
      <c r="F17" s="406"/>
      <c r="G17" s="53"/>
      <c r="H17" s="53"/>
      <c r="I17" s="55"/>
      <c r="J17" s="55"/>
    </row>
    <row r="18" spans="1:17" ht="31.2" x14ac:dyDescent="0.3">
      <c r="A18" s="240"/>
      <c r="B18" s="241" t="s">
        <v>85</v>
      </c>
      <c r="C18" s="242"/>
      <c r="D18" s="407">
        <v>49000</v>
      </c>
      <c r="E18" s="409"/>
      <c r="F18" s="409"/>
      <c r="G18" s="53"/>
      <c r="H18" s="53"/>
      <c r="I18" s="55"/>
      <c r="J18" s="55"/>
    </row>
    <row r="19" spans="1:17" x14ac:dyDescent="0.3">
      <c r="A19" s="243"/>
      <c r="B19" s="656" t="s">
        <v>66</v>
      </c>
      <c r="C19" s="657"/>
      <c r="D19" s="408">
        <f>SUM(D8+D12+D13+D14+D15+D16+D17+D18)</f>
        <v>20761350</v>
      </c>
      <c r="E19" s="408">
        <f t="shared" ref="E19:F19" si="1">SUM(E8+E12+E13+E14+E15+E16+E17)</f>
        <v>19502024.02</v>
      </c>
      <c r="F19" s="408">
        <f t="shared" si="1"/>
        <v>19989249.450000003</v>
      </c>
      <c r="I19" s="53"/>
      <c r="J19" s="53"/>
    </row>
    <row r="20" spans="1:17" x14ac:dyDescent="0.3">
      <c r="A20" s="666"/>
      <c r="B20" s="667"/>
      <c r="C20" s="668"/>
      <c r="D20" s="56"/>
      <c r="E20" s="96"/>
      <c r="F20" s="57"/>
      <c r="G20" s="58"/>
    </row>
    <row r="21" spans="1:17" x14ac:dyDescent="0.3">
      <c r="A21" s="670" t="s">
        <v>67</v>
      </c>
      <c r="B21" s="670"/>
      <c r="C21" s="670"/>
      <c r="D21" s="244"/>
      <c r="E21" s="244"/>
      <c r="F21" s="245"/>
      <c r="G21" s="246"/>
      <c r="H21" s="247"/>
      <c r="I21" s="247"/>
      <c r="J21" s="247"/>
      <c r="K21" s="247"/>
      <c r="L21" s="247"/>
      <c r="M21" s="247"/>
      <c r="N21" s="248"/>
      <c r="O21" s="248"/>
    </row>
    <row r="22" spans="1:17" x14ac:dyDescent="0.3">
      <c r="A22" s="669" t="s">
        <v>52</v>
      </c>
      <c r="B22" s="669"/>
      <c r="C22" s="669"/>
      <c r="D22" s="665" t="s">
        <v>68</v>
      </c>
      <c r="E22" s="665"/>
      <c r="F22" s="665"/>
      <c r="G22" s="665"/>
      <c r="H22" s="665"/>
      <c r="I22" s="665"/>
      <c r="J22" s="665"/>
      <c r="K22" s="665"/>
      <c r="L22" s="665"/>
      <c r="M22" s="665"/>
      <c r="N22" s="665"/>
      <c r="O22" s="665"/>
    </row>
    <row r="23" spans="1:17" ht="43.2" x14ac:dyDescent="0.3">
      <c r="A23" s="678" t="s">
        <v>53</v>
      </c>
      <c r="B23" s="674" t="s">
        <v>54</v>
      </c>
      <c r="C23" s="676" t="s">
        <v>138</v>
      </c>
      <c r="D23" s="660" t="s">
        <v>199</v>
      </c>
      <c r="E23" s="661"/>
      <c r="F23" s="662"/>
      <c r="G23" s="663" t="s">
        <v>39</v>
      </c>
      <c r="H23" s="663" t="s">
        <v>73</v>
      </c>
      <c r="I23" s="663" t="s">
        <v>36</v>
      </c>
      <c r="J23" s="663" t="s">
        <v>37</v>
      </c>
      <c r="K23" s="663" t="s">
        <v>74</v>
      </c>
      <c r="L23" s="663" t="s">
        <v>38</v>
      </c>
      <c r="M23" s="223" t="s">
        <v>86</v>
      </c>
      <c r="N23" s="658" t="s">
        <v>121</v>
      </c>
      <c r="O23" s="658" t="s">
        <v>148</v>
      </c>
    </row>
    <row r="24" spans="1:17" ht="43.5" customHeight="1" x14ac:dyDescent="0.3">
      <c r="A24" s="679"/>
      <c r="B24" s="675"/>
      <c r="C24" s="677"/>
      <c r="D24" s="266" t="s">
        <v>92</v>
      </c>
      <c r="E24" s="266" t="s">
        <v>42</v>
      </c>
      <c r="F24" s="266" t="s">
        <v>43</v>
      </c>
      <c r="G24" s="664"/>
      <c r="H24" s="664"/>
      <c r="I24" s="664"/>
      <c r="J24" s="664"/>
      <c r="K24" s="664"/>
      <c r="L24" s="664"/>
      <c r="M24" s="267"/>
      <c r="N24" s="659"/>
      <c r="O24" s="659"/>
    </row>
    <row r="25" spans="1:17" ht="18" x14ac:dyDescent="0.35">
      <c r="A25" s="249">
        <v>3</v>
      </c>
      <c r="B25" s="250" t="s">
        <v>57</v>
      </c>
      <c r="C25" s="412">
        <f>C26+C30+C36+C39+C42+C44</f>
        <v>17800000</v>
      </c>
      <c r="D25" s="427">
        <f t="shared" ref="D25:M25" si="2">D26+D30+D36+D42</f>
        <v>0</v>
      </c>
      <c r="E25" s="427">
        <f>E26+E30+E36+E39+E42</f>
        <v>0</v>
      </c>
      <c r="F25" s="427">
        <f t="shared" si="2"/>
        <v>37724.29</v>
      </c>
      <c r="G25" s="427">
        <f t="shared" si="2"/>
        <v>130010</v>
      </c>
      <c r="H25" s="427">
        <f>H26+H30+H36+H42+H44</f>
        <v>17348258.210000001</v>
      </c>
      <c r="I25" s="427">
        <f t="shared" si="2"/>
        <v>78007.5</v>
      </c>
      <c r="J25" s="427">
        <f t="shared" si="2"/>
        <v>155000</v>
      </c>
      <c r="K25" s="427">
        <f t="shared" si="2"/>
        <v>2000</v>
      </c>
      <c r="L25" s="427">
        <f t="shared" si="2"/>
        <v>0</v>
      </c>
      <c r="M25" s="427">
        <f t="shared" si="2"/>
        <v>49000</v>
      </c>
      <c r="N25" s="427">
        <f>N26+N30+N36+N39+N42+N44</f>
        <v>16793151.490000002</v>
      </c>
      <c r="O25" s="427">
        <f>O26+O30+O36+O39+O42+O44</f>
        <v>17234056.66</v>
      </c>
    </row>
    <row r="26" spans="1:17" ht="18" x14ac:dyDescent="0.35">
      <c r="A26" s="251">
        <v>31</v>
      </c>
      <c r="B26" s="252" t="s">
        <v>2</v>
      </c>
      <c r="C26" s="413">
        <f t="shared" ref="C26:M26" si="3">C27+C28+C29</f>
        <v>11933000</v>
      </c>
      <c r="D26" s="424">
        <f t="shared" si="3"/>
        <v>0</v>
      </c>
      <c r="E26" s="424">
        <f t="shared" si="3"/>
        <v>0</v>
      </c>
      <c r="F26" s="424">
        <f t="shared" si="3"/>
        <v>0</v>
      </c>
      <c r="G26" s="424">
        <f t="shared" si="3"/>
        <v>0</v>
      </c>
      <c r="H26" s="424">
        <f t="shared" si="3"/>
        <v>11884000</v>
      </c>
      <c r="I26" s="424">
        <f t="shared" si="3"/>
        <v>0</v>
      </c>
      <c r="J26" s="424">
        <f t="shared" si="3"/>
        <v>0</v>
      </c>
      <c r="K26" s="424">
        <f t="shared" si="3"/>
        <v>0</v>
      </c>
      <c r="L26" s="424">
        <f t="shared" si="3"/>
        <v>0</v>
      </c>
      <c r="M26" s="424">
        <f t="shared" si="3"/>
        <v>49000</v>
      </c>
      <c r="N26" s="424">
        <v>11307452.390000001</v>
      </c>
      <c r="O26" s="433">
        <v>11590682.859999999</v>
      </c>
    </row>
    <row r="27" spans="1:17" ht="18" hidden="1" x14ac:dyDescent="0.35">
      <c r="A27" s="253">
        <v>311</v>
      </c>
      <c r="B27" s="254" t="s">
        <v>58</v>
      </c>
      <c r="C27" s="414">
        <v>10098000</v>
      </c>
      <c r="D27" s="422"/>
      <c r="E27" s="422"/>
      <c r="F27" s="422"/>
      <c r="G27" s="422"/>
      <c r="H27" s="422">
        <v>10049000</v>
      </c>
      <c r="I27" s="422"/>
      <c r="J27" s="422"/>
      <c r="K27" s="422"/>
      <c r="L27" s="422"/>
      <c r="M27" s="422">
        <v>49000</v>
      </c>
      <c r="N27" s="422"/>
      <c r="O27" s="434"/>
    </row>
    <row r="28" spans="1:17" s="49" customFormat="1" ht="18" hidden="1" x14ac:dyDescent="0.35">
      <c r="A28" s="255">
        <v>312</v>
      </c>
      <c r="B28" s="254" t="s">
        <v>59</v>
      </c>
      <c r="C28" s="414">
        <v>370000</v>
      </c>
      <c r="D28" s="422"/>
      <c r="E28" s="421"/>
      <c r="F28" s="421"/>
      <c r="G28" s="421"/>
      <c r="H28" s="421">
        <v>370000</v>
      </c>
      <c r="I28" s="421"/>
      <c r="J28" s="421"/>
      <c r="K28" s="421"/>
      <c r="L28" s="421"/>
      <c r="M28" s="421"/>
      <c r="N28" s="422"/>
      <c r="O28" s="434"/>
      <c r="P28" s="48">
        <f>P5+P21</f>
        <v>0</v>
      </c>
      <c r="Q28" s="47">
        <f>Q5+Q21</f>
        <v>0</v>
      </c>
    </row>
    <row r="29" spans="1:17" s="49" customFormat="1" ht="18" hidden="1" x14ac:dyDescent="0.35">
      <c r="A29" s="255">
        <v>313</v>
      </c>
      <c r="B29" s="254" t="s">
        <v>3</v>
      </c>
      <c r="C29" s="414">
        <v>1465000</v>
      </c>
      <c r="D29" s="422"/>
      <c r="E29" s="423"/>
      <c r="F29" s="423"/>
      <c r="G29" s="423"/>
      <c r="H29" s="423">
        <v>1465000</v>
      </c>
      <c r="I29" s="423"/>
      <c r="J29" s="423"/>
      <c r="K29" s="423"/>
      <c r="L29" s="423"/>
      <c r="M29" s="423"/>
      <c r="N29" s="422"/>
      <c r="O29" s="434"/>
      <c r="P29" s="50"/>
      <c r="Q29" s="50"/>
    </row>
    <row r="30" spans="1:17" ht="20.25" customHeight="1" x14ac:dyDescent="0.35">
      <c r="A30" s="256">
        <v>32</v>
      </c>
      <c r="B30" s="257" t="s">
        <v>4</v>
      </c>
      <c r="C30" s="413">
        <f>SUM(C31:C35)</f>
        <v>5800000</v>
      </c>
      <c r="D30" s="424">
        <f>D31+D32+D33+D35</f>
        <v>0</v>
      </c>
      <c r="E30" s="424">
        <f>E31+E32+E33+E34+E35</f>
        <v>0</v>
      </c>
      <c r="F30" s="424">
        <f>F31+F32+F33+F35</f>
        <v>37724.29</v>
      </c>
      <c r="G30" s="424">
        <f>G31+G32+G33+G35</f>
        <v>130010</v>
      </c>
      <c r="H30" s="424">
        <f>H31+H32+H33+H34+H35</f>
        <v>5397258.21</v>
      </c>
      <c r="I30" s="424">
        <f t="shared" ref="I30:M30" si="4">I31+I32+I33+I34+I35</f>
        <v>78007.5</v>
      </c>
      <c r="J30" s="424">
        <f t="shared" si="4"/>
        <v>155000</v>
      </c>
      <c r="K30" s="424">
        <f t="shared" si="4"/>
        <v>2000</v>
      </c>
      <c r="L30" s="424">
        <f t="shared" si="4"/>
        <v>0</v>
      </c>
      <c r="M30" s="424">
        <f t="shared" si="4"/>
        <v>0</v>
      </c>
      <c r="N30" s="424">
        <v>5367575.82</v>
      </c>
      <c r="O30" s="433">
        <v>5533877.4800000004</v>
      </c>
      <c r="P30" s="42"/>
      <c r="Q30" s="42"/>
    </row>
    <row r="31" spans="1:17" s="44" customFormat="1" ht="36.75" hidden="1" customHeight="1" x14ac:dyDescent="0.35">
      <c r="A31" s="255">
        <v>321</v>
      </c>
      <c r="B31" s="254" t="s">
        <v>5</v>
      </c>
      <c r="C31" s="414">
        <v>300000</v>
      </c>
      <c r="D31" s="422"/>
      <c r="E31" s="421"/>
      <c r="F31" s="421"/>
      <c r="G31" s="421"/>
      <c r="H31" s="422">
        <v>300000</v>
      </c>
      <c r="I31" s="421"/>
      <c r="J31" s="421"/>
      <c r="K31" s="421"/>
      <c r="L31" s="421"/>
      <c r="M31" s="421"/>
      <c r="N31" s="422"/>
      <c r="O31" s="434"/>
      <c r="P31" s="45"/>
      <c r="Q31" s="45"/>
    </row>
    <row r="32" spans="1:17" s="44" customFormat="1" ht="14.4" hidden="1" customHeight="1" x14ac:dyDescent="0.35">
      <c r="A32" s="255">
        <v>322</v>
      </c>
      <c r="B32" s="254" t="s">
        <v>6</v>
      </c>
      <c r="C32" s="414">
        <v>3785000</v>
      </c>
      <c r="D32" s="422">
        <v>0</v>
      </c>
      <c r="E32" s="421"/>
      <c r="F32" s="421"/>
      <c r="G32" s="421">
        <v>130010</v>
      </c>
      <c r="H32" s="421">
        <v>3421982.5</v>
      </c>
      <c r="I32" s="421">
        <v>78007.5</v>
      </c>
      <c r="J32" s="421">
        <v>155000</v>
      </c>
      <c r="K32" s="421"/>
      <c r="L32" s="421"/>
      <c r="M32" s="421"/>
      <c r="N32" s="422"/>
      <c r="O32" s="434"/>
      <c r="P32" s="45"/>
      <c r="Q32" s="45"/>
    </row>
    <row r="33" spans="1:17" ht="15" hidden="1" customHeight="1" x14ac:dyDescent="0.35">
      <c r="A33" s="255">
        <v>323</v>
      </c>
      <c r="B33" s="254" t="s">
        <v>7</v>
      </c>
      <c r="C33" s="414">
        <v>1566000</v>
      </c>
      <c r="D33" s="422"/>
      <c r="E33" s="421">
        <v>0</v>
      </c>
      <c r="F33" s="421">
        <v>37724.29</v>
      </c>
      <c r="G33" s="421"/>
      <c r="H33" s="421">
        <v>1526275.71</v>
      </c>
      <c r="I33" s="421"/>
      <c r="J33" s="421"/>
      <c r="K33" s="421">
        <v>2000</v>
      </c>
      <c r="L33" s="421"/>
      <c r="M33" s="421"/>
      <c r="N33" s="422"/>
      <c r="O33" s="434"/>
      <c r="P33" s="46">
        <f>SUM(P35:P36)</f>
        <v>0</v>
      </c>
      <c r="Q33" s="46">
        <f>SUM(Q35:Q36)</f>
        <v>0</v>
      </c>
    </row>
    <row r="34" spans="1:17" ht="14.4" hidden="1" customHeight="1" x14ac:dyDescent="0.35">
      <c r="A34" s="255">
        <v>324</v>
      </c>
      <c r="B34" s="258" t="s">
        <v>78</v>
      </c>
      <c r="C34" s="414">
        <v>0</v>
      </c>
      <c r="D34" s="422"/>
      <c r="E34" s="421"/>
      <c r="F34" s="421"/>
      <c r="G34" s="421"/>
      <c r="H34" s="421">
        <v>0</v>
      </c>
      <c r="I34" s="421"/>
      <c r="J34" s="421"/>
      <c r="K34" s="421"/>
      <c r="L34" s="421"/>
      <c r="M34" s="421"/>
      <c r="N34" s="422"/>
      <c r="O34" s="434"/>
      <c r="P34" s="46"/>
      <c r="Q34" s="46"/>
    </row>
    <row r="35" spans="1:17" ht="14.4" hidden="1" customHeight="1" x14ac:dyDescent="0.35">
      <c r="A35" s="255">
        <v>329</v>
      </c>
      <c r="B35" s="254" t="s">
        <v>8</v>
      </c>
      <c r="C35" s="414">
        <v>149000</v>
      </c>
      <c r="D35" s="422"/>
      <c r="E35" s="422"/>
      <c r="F35" s="422"/>
      <c r="G35" s="422"/>
      <c r="H35" s="422">
        <v>149000</v>
      </c>
      <c r="I35" s="422"/>
      <c r="J35" s="422"/>
      <c r="K35" s="422"/>
      <c r="L35" s="422"/>
      <c r="M35" s="422"/>
      <c r="N35" s="422"/>
      <c r="O35" s="434"/>
      <c r="P35" s="4">
        <v>0</v>
      </c>
      <c r="Q35" s="4">
        <v>0</v>
      </c>
    </row>
    <row r="36" spans="1:17" ht="14.4" customHeight="1" x14ac:dyDescent="0.35">
      <c r="A36" s="256">
        <v>34</v>
      </c>
      <c r="B36" s="257" t="s">
        <v>9</v>
      </c>
      <c r="C36" s="415">
        <f>C37+C38</f>
        <v>65000</v>
      </c>
      <c r="D36" s="429">
        <f t="shared" ref="D36:M36" si="5">D38</f>
        <v>0</v>
      </c>
      <c r="E36" s="424">
        <f t="shared" si="5"/>
        <v>0</v>
      </c>
      <c r="F36" s="424">
        <f t="shared" si="5"/>
        <v>0</v>
      </c>
      <c r="G36" s="424">
        <f t="shared" si="5"/>
        <v>0</v>
      </c>
      <c r="H36" s="424">
        <f>H37+H38</f>
        <v>65000</v>
      </c>
      <c r="I36" s="424">
        <f t="shared" si="5"/>
        <v>0</v>
      </c>
      <c r="J36" s="424">
        <f t="shared" si="5"/>
        <v>0</v>
      </c>
      <c r="K36" s="424">
        <f t="shared" si="5"/>
        <v>0</v>
      </c>
      <c r="L36" s="424">
        <f t="shared" si="5"/>
        <v>0</v>
      </c>
      <c r="M36" s="424">
        <f t="shared" si="5"/>
        <v>0</v>
      </c>
      <c r="N36" s="424">
        <v>118123.28</v>
      </c>
      <c r="O36" s="433">
        <v>109496.32000000001</v>
      </c>
      <c r="P36" s="4">
        <v>0</v>
      </c>
      <c r="Q36" s="4">
        <v>0</v>
      </c>
    </row>
    <row r="37" spans="1:17" ht="14.4" hidden="1" customHeight="1" x14ac:dyDescent="0.35">
      <c r="A37" s="255">
        <v>342</v>
      </c>
      <c r="B37" s="254" t="s">
        <v>77</v>
      </c>
      <c r="C37" s="416"/>
      <c r="D37" s="429"/>
      <c r="E37" s="424"/>
      <c r="F37" s="424"/>
      <c r="G37" s="424"/>
      <c r="H37" s="428"/>
      <c r="I37" s="424"/>
      <c r="J37" s="424"/>
      <c r="K37" s="424"/>
      <c r="L37" s="424"/>
      <c r="M37" s="424"/>
      <c r="N37" s="424"/>
      <c r="O37" s="433"/>
    </row>
    <row r="38" spans="1:17" ht="14.4" hidden="1" customHeight="1" x14ac:dyDescent="0.35">
      <c r="A38" s="255">
        <v>343</v>
      </c>
      <c r="B38" s="254" t="s">
        <v>10</v>
      </c>
      <c r="C38" s="414">
        <v>65000</v>
      </c>
      <c r="D38" s="422"/>
      <c r="E38" s="422"/>
      <c r="F38" s="422"/>
      <c r="G38" s="422"/>
      <c r="H38" s="422">
        <v>65000</v>
      </c>
      <c r="I38" s="422"/>
      <c r="J38" s="422"/>
      <c r="K38" s="422"/>
      <c r="L38" s="422"/>
      <c r="M38" s="422"/>
      <c r="N38" s="422"/>
      <c r="O38" s="434"/>
      <c r="P38" s="4">
        <v>0</v>
      </c>
      <c r="Q38" s="4">
        <v>0</v>
      </c>
    </row>
    <row r="39" spans="1:17" ht="14.4" customHeight="1" x14ac:dyDescent="0.35">
      <c r="A39" s="256">
        <v>36</v>
      </c>
      <c r="B39" s="257" t="s">
        <v>102</v>
      </c>
      <c r="C39" s="413">
        <f>SUM(C40+C41)</f>
        <v>0</v>
      </c>
      <c r="D39" s="424">
        <f t="shared" ref="D39:E39" si="6">SUM(D40+D41)</f>
        <v>0</v>
      </c>
      <c r="E39" s="424">
        <f t="shared" si="6"/>
        <v>0</v>
      </c>
      <c r="F39" s="424"/>
      <c r="G39" s="424"/>
      <c r="H39" s="424"/>
      <c r="I39" s="428"/>
      <c r="J39" s="428"/>
      <c r="K39" s="428"/>
      <c r="L39" s="428"/>
      <c r="M39" s="428"/>
      <c r="N39" s="428">
        <v>0</v>
      </c>
      <c r="O39" s="435">
        <v>0</v>
      </c>
    </row>
    <row r="40" spans="1:17" ht="14.4" hidden="1" customHeight="1" x14ac:dyDescent="0.35">
      <c r="A40" s="255">
        <v>366</v>
      </c>
      <c r="B40" s="254" t="s">
        <v>103</v>
      </c>
      <c r="C40" s="417">
        <v>0</v>
      </c>
      <c r="D40" s="422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35"/>
    </row>
    <row r="41" spans="1:17" ht="14.4" hidden="1" customHeight="1" x14ac:dyDescent="0.35">
      <c r="A41" s="255">
        <v>368</v>
      </c>
      <c r="B41" s="254" t="s">
        <v>104</v>
      </c>
      <c r="C41" s="417">
        <v>0</v>
      </c>
      <c r="D41" s="422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35"/>
    </row>
    <row r="42" spans="1:17" ht="28.2" customHeight="1" x14ac:dyDescent="0.35">
      <c r="A42" s="256">
        <v>37</v>
      </c>
      <c r="B42" s="257" t="s">
        <v>195</v>
      </c>
      <c r="C42" s="415">
        <f>C43</f>
        <v>0</v>
      </c>
      <c r="D42" s="431">
        <f>C42-I42</f>
        <v>0</v>
      </c>
      <c r="E42" s="424">
        <f t="shared" ref="E42:M42" si="7">E43</f>
        <v>0</v>
      </c>
      <c r="F42" s="424">
        <f t="shared" si="7"/>
        <v>0</v>
      </c>
      <c r="G42" s="424">
        <f t="shared" si="7"/>
        <v>0</v>
      </c>
      <c r="H42" s="424">
        <f t="shared" si="7"/>
        <v>0</v>
      </c>
      <c r="I42" s="424">
        <f t="shared" si="7"/>
        <v>0</v>
      </c>
      <c r="J42" s="424">
        <f t="shared" si="7"/>
        <v>0</v>
      </c>
      <c r="K42" s="424">
        <f t="shared" si="7"/>
        <v>0</v>
      </c>
      <c r="L42" s="424">
        <f t="shared" si="7"/>
        <v>0</v>
      </c>
      <c r="M42" s="424">
        <f t="shared" si="7"/>
        <v>0</v>
      </c>
      <c r="N42" s="424">
        <v>0</v>
      </c>
      <c r="O42" s="433">
        <v>0</v>
      </c>
      <c r="P42" s="4">
        <v>0</v>
      </c>
      <c r="Q42" s="4">
        <v>0</v>
      </c>
    </row>
    <row r="43" spans="1:17" ht="14.4" hidden="1" customHeight="1" x14ac:dyDescent="0.35">
      <c r="A43" s="255">
        <v>372</v>
      </c>
      <c r="B43" s="254" t="s">
        <v>69</v>
      </c>
      <c r="C43" s="414">
        <v>0</v>
      </c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34"/>
      <c r="P43" s="4">
        <v>0</v>
      </c>
      <c r="Q43" s="4">
        <v>0</v>
      </c>
    </row>
    <row r="44" spans="1:17" ht="14.4" customHeight="1" x14ac:dyDescent="0.35">
      <c r="A44" s="256">
        <v>38</v>
      </c>
      <c r="B44" s="257" t="s">
        <v>196</v>
      </c>
      <c r="C44" s="413">
        <v>2000</v>
      </c>
      <c r="D44" s="428"/>
      <c r="E44" s="428"/>
      <c r="F44" s="428"/>
      <c r="G44" s="428"/>
      <c r="H44" s="424">
        <v>2000</v>
      </c>
      <c r="I44" s="428"/>
      <c r="J44" s="428"/>
      <c r="K44" s="428"/>
      <c r="L44" s="428"/>
      <c r="M44" s="428"/>
      <c r="N44" s="428">
        <v>0</v>
      </c>
      <c r="O44" s="436">
        <v>0</v>
      </c>
    </row>
    <row r="45" spans="1:17" ht="30" customHeight="1" x14ac:dyDescent="0.35">
      <c r="A45" s="256">
        <v>4</v>
      </c>
      <c r="B45" s="257" t="s">
        <v>17</v>
      </c>
      <c r="C45" s="415">
        <f>C46+C47+C48++C49+C50+C51+C53+C54+C55+C56+C57</f>
        <v>585836</v>
      </c>
      <c r="D45" s="429">
        <f>D46+D47+D48++D49+D50+D51+D53+D54+D55</f>
        <v>0</v>
      </c>
      <c r="E45" s="429">
        <f t="shared" ref="E45" si="8">E46+E47+E48++E49+E50+E51+E53+E54</f>
        <v>0</v>
      </c>
      <c r="F45" s="429">
        <f>F46+F47+F48+F49+F50+F51+F53+F54+F55+F57</f>
        <v>175321.46</v>
      </c>
      <c r="G45" s="429">
        <f>G46+G47+G48+G49+G50+G51+G52+G53+G54+G55+G56+G57</f>
        <v>0</v>
      </c>
      <c r="H45" s="429">
        <f>H46+H47+H49+H48+H50+H51+H53+H54+H55+H56+H57</f>
        <v>190881.03999999998</v>
      </c>
      <c r="I45" s="429">
        <f>I46+I48+I50+I51+I53+I54</f>
        <v>204633.5</v>
      </c>
      <c r="J45" s="424">
        <f>J48+J50+J51+J53+J60</f>
        <v>15000</v>
      </c>
      <c r="K45" s="424">
        <f>K46+K47+K48+K49+K50+K51+K52+K53+K54+K55+K56+K57+K59</f>
        <v>0</v>
      </c>
      <c r="L45" s="424">
        <f>L48+L50+L51+L53+L60</f>
        <v>0</v>
      </c>
      <c r="M45" s="424">
        <f>M48+M50+M51+M53+M60</f>
        <v>0</v>
      </c>
      <c r="N45" s="424">
        <f>SUM(N46:N57)</f>
        <v>326160.67</v>
      </c>
      <c r="O45" s="424">
        <f>SUM(O46:O57)</f>
        <v>375112.69</v>
      </c>
      <c r="P45" s="4">
        <v>0</v>
      </c>
      <c r="Q45" s="4">
        <v>0</v>
      </c>
    </row>
    <row r="46" spans="1:17" ht="18" hidden="1" customHeight="1" x14ac:dyDescent="0.35">
      <c r="A46" s="255">
        <v>411</v>
      </c>
      <c r="B46" s="254" t="s">
        <v>44</v>
      </c>
      <c r="C46" s="414">
        <v>0</v>
      </c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2"/>
      <c r="O46" s="435"/>
    </row>
    <row r="47" spans="1:17" ht="18" hidden="1" customHeight="1" x14ac:dyDescent="0.35">
      <c r="A47" s="255">
        <v>421</v>
      </c>
      <c r="B47" s="254" t="s">
        <v>81</v>
      </c>
      <c r="C47" s="414">
        <v>0</v>
      </c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2"/>
      <c r="O47" s="435"/>
    </row>
    <row r="48" spans="1:17" ht="23.25" hidden="1" customHeight="1" x14ac:dyDescent="0.35">
      <c r="A48" s="255">
        <v>422</v>
      </c>
      <c r="B48" s="254" t="s">
        <v>11</v>
      </c>
      <c r="C48" s="414">
        <v>486000</v>
      </c>
      <c r="D48" s="422"/>
      <c r="E48" s="422"/>
      <c r="F48" s="422">
        <v>175321.46</v>
      </c>
      <c r="G48" s="422"/>
      <c r="H48" s="422">
        <v>104317.04</v>
      </c>
      <c r="I48" s="422">
        <v>191361.5</v>
      </c>
      <c r="J48" s="422">
        <v>15000</v>
      </c>
      <c r="K48" s="422"/>
      <c r="L48" s="422"/>
      <c r="M48" s="422"/>
      <c r="N48" s="422"/>
      <c r="O48" s="434"/>
    </row>
    <row r="49" spans="1:15" ht="18" hidden="1" x14ac:dyDescent="0.35">
      <c r="A49" s="255">
        <v>423</v>
      </c>
      <c r="B49" s="254" t="s">
        <v>47</v>
      </c>
      <c r="C49" s="414">
        <v>19000</v>
      </c>
      <c r="D49" s="422"/>
      <c r="E49" s="422"/>
      <c r="F49" s="422"/>
      <c r="G49" s="422"/>
      <c r="H49" s="422">
        <v>19000</v>
      </c>
      <c r="I49" s="422"/>
      <c r="J49" s="422"/>
      <c r="K49" s="422"/>
      <c r="L49" s="422"/>
      <c r="M49" s="422"/>
      <c r="N49" s="422"/>
      <c r="O49" s="437"/>
    </row>
    <row r="50" spans="1:15" ht="27.6" hidden="1" x14ac:dyDescent="0.35">
      <c r="A50" s="255">
        <v>424</v>
      </c>
      <c r="B50" s="254" t="s">
        <v>197</v>
      </c>
      <c r="C50" s="414">
        <v>0</v>
      </c>
      <c r="D50" s="430"/>
      <c r="E50" s="430"/>
      <c r="F50" s="430"/>
      <c r="G50" s="422"/>
      <c r="H50" s="430"/>
      <c r="I50" s="430"/>
      <c r="J50" s="430"/>
      <c r="K50" s="430"/>
      <c r="L50" s="430"/>
      <c r="M50" s="430"/>
      <c r="N50" s="422"/>
      <c r="O50" s="422"/>
    </row>
    <row r="51" spans="1:15" ht="18" hidden="1" x14ac:dyDescent="0.35">
      <c r="A51" s="255">
        <v>426</v>
      </c>
      <c r="B51" s="254" t="s">
        <v>60</v>
      </c>
      <c r="C51" s="414">
        <v>0</v>
      </c>
      <c r="D51" s="422"/>
      <c r="E51" s="422"/>
      <c r="F51" s="422">
        <v>0</v>
      </c>
      <c r="G51" s="422"/>
      <c r="H51" s="422"/>
      <c r="I51" s="422"/>
      <c r="J51" s="422"/>
      <c r="K51" s="422"/>
      <c r="L51" s="422"/>
      <c r="M51" s="422"/>
      <c r="N51" s="422"/>
      <c r="O51" s="422"/>
    </row>
    <row r="52" spans="1:15" ht="27.6" x14ac:dyDescent="0.35">
      <c r="A52" s="256">
        <v>42</v>
      </c>
      <c r="B52" s="257" t="s">
        <v>32</v>
      </c>
      <c r="C52" s="414">
        <f>SUM(C46:C51)</f>
        <v>505000</v>
      </c>
      <c r="D52" s="422">
        <f t="shared" ref="D52:I52" si="9">SUM(D48:D51)</f>
        <v>0</v>
      </c>
      <c r="E52" s="422">
        <f t="shared" si="9"/>
        <v>0</v>
      </c>
      <c r="F52" s="422">
        <f t="shared" si="9"/>
        <v>175321.46</v>
      </c>
      <c r="G52" s="422">
        <f t="shared" si="9"/>
        <v>0</v>
      </c>
      <c r="H52" s="422">
        <f t="shared" si="9"/>
        <v>123317.04</v>
      </c>
      <c r="I52" s="422">
        <f t="shared" si="9"/>
        <v>191361.5</v>
      </c>
      <c r="J52" s="422">
        <f t="shared" ref="J52:L52" si="10">SUM(J48:J51)</f>
        <v>15000</v>
      </c>
      <c r="K52" s="422">
        <f t="shared" si="10"/>
        <v>0</v>
      </c>
      <c r="L52" s="422">
        <f t="shared" si="10"/>
        <v>0</v>
      </c>
      <c r="M52" s="422"/>
      <c r="N52" s="422">
        <v>326160.67</v>
      </c>
      <c r="O52" s="422">
        <v>375112.69</v>
      </c>
    </row>
    <row r="53" spans="1:15" ht="31.5" hidden="1" customHeight="1" x14ac:dyDescent="0.35">
      <c r="A53" s="256">
        <v>451</v>
      </c>
      <c r="B53" s="257" t="s">
        <v>106</v>
      </c>
      <c r="C53" s="418">
        <v>0</v>
      </c>
      <c r="D53" s="438">
        <v>0</v>
      </c>
      <c r="E53" s="430"/>
      <c r="F53" s="438">
        <v>0</v>
      </c>
      <c r="G53" s="430">
        <v>0</v>
      </c>
      <c r="H53" s="431">
        <v>0</v>
      </c>
      <c r="I53" s="430"/>
      <c r="J53" s="430"/>
      <c r="K53" s="438">
        <v>0</v>
      </c>
      <c r="L53" s="438">
        <v>0</v>
      </c>
      <c r="M53" s="438">
        <v>0</v>
      </c>
      <c r="N53" s="422">
        <v>0</v>
      </c>
      <c r="O53" s="422">
        <v>0</v>
      </c>
    </row>
    <row r="54" spans="1:15" ht="27.6" hidden="1" x14ac:dyDescent="0.35">
      <c r="A54" s="256">
        <v>451</v>
      </c>
      <c r="B54" s="257" t="s">
        <v>176</v>
      </c>
      <c r="C54" s="418">
        <v>72790</v>
      </c>
      <c r="D54" s="430"/>
      <c r="E54" s="430"/>
      <c r="F54" s="431"/>
      <c r="G54" s="438">
        <v>0</v>
      </c>
      <c r="H54" s="431">
        <v>59518</v>
      </c>
      <c r="I54" s="438">
        <v>13272</v>
      </c>
      <c r="J54" s="430"/>
      <c r="K54" s="430">
        <v>0</v>
      </c>
      <c r="L54" s="430"/>
      <c r="M54" s="430"/>
      <c r="N54" s="422"/>
      <c r="O54" s="422"/>
    </row>
    <row r="55" spans="1:15" ht="30.75" hidden="1" customHeight="1" x14ac:dyDescent="0.35">
      <c r="A55" s="256">
        <v>451</v>
      </c>
      <c r="B55" s="257" t="s">
        <v>177</v>
      </c>
      <c r="C55" s="418">
        <v>5500</v>
      </c>
      <c r="D55" s="430"/>
      <c r="E55" s="430"/>
      <c r="F55" s="431"/>
      <c r="G55" s="438"/>
      <c r="H55" s="438">
        <v>5500</v>
      </c>
      <c r="I55" s="430"/>
      <c r="J55" s="430"/>
      <c r="K55" s="430"/>
      <c r="L55" s="430"/>
      <c r="M55" s="430"/>
      <c r="N55" s="422"/>
      <c r="O55" s="422"/>
    </row>
    <row r="56" spans="1:15" ht="44.25" hidden="1" customHeight="1" x14ac:dyDescent="0.35">
      <c r="A56" s="256">
        <v>451</v>
      </c>
      <c r="B56" s="259" t="s">
        <v>109</v>
      </c>
      <c r="C56" s="418"/>
      <c r="D56" s="430"/>
      <c r="E56" s="430"/>
      <c r="F56" s="431"/>
      <c r="G56" s="438"/>
      <c r="H56" s="431"/>
      <c r="I56" s="430"/>
      <c r="J56" s="430"/>
      <c r="K56" s="430"/>
      <c r="L56" s="430"/>
      <c r="M56" s="430"/>
      <c r="N56" s="422"/>
      <c r="O56" s="422"/>
    </row>
    <row r="57" spans="1:15" ht="18" hidden="1" x14ac:dyDescent="0.35">
      <c r="A57" s="260">
        <v>452</v>
      </c>
      <c r="B57" s="257" t="s">
        <v>105</v>
      </c>
      <c r="C57" s="418">
        <v>2546</v>
      </c>
      <c r="D57" s="430"/>
      <c r="E57" s="430"/>
      <c r="F57" s="438">
        <v>0</v>
      </c>
      <c r="G57" s="430"/>
      <c r="H57" s="431">
        <v>2546</v>
      </c>
      <c r="I57" s="430"/>
      <c r="J57" s="430"/>
      <c r="K57" s="430"/>
      <c r="L57" s="430"/>
      <c r="M57" s="430"/>
      <c r="N57" s="422"/>
      <c r="O57" s="422"/>
    </row>
    <row r="58" spans="1:15" ht="27.6" x14ac:dyDescent="0.3">
      <c r="A58" s="473">
        <v>45</v>
      </c>
      <c r="B58" s="257" t="s">
        <v>33</v>
      </c>
      <c r="C58" s="431">
        <f>SUM(C53:C57)</f>
        <v>80836</v>
      </c>
      <c r="D58" s="431">
        <f t="shared" ref="D58:K58" si="11">SUM(D53:D57)</f>
        <v>0</v>
      </c>
      <c r="E58" s="431">
        <f t="shared" si="11"/>
        <v>0</v>
      </c>
      <c r="F58" s="431">
        <f t="shared" si="11"/>
        <v>0</v>
      </c>
      <c r="G58" s="431">
        <f t="shared" si="11"/>
        <v>0</v>
      </c>
      <c r="H58" s="431">
        <f t="shared" si="11"/>
        <v>67564</v>
      </c>
      <c r="I58" s="431">
        <f t="shared" si="11"/>
        <v>13272</v>
      </c>
      <c r="J58" s="431">
        <f t="shared" si="11"/>
        <v>0</v>
      </c>
      <c r="K58" s="431">
        <f t="shared" si="11"/>
        <v>0</v>
      </c>
      <c r="L58" s="430"/>
      <c r="M58" s="430"/>
      <c r="N58" s="422"/>
      <c r="O58" s="422"/>
    </row>
    <row r="59" spans="1:15" ht="28.2" customHeight="1" x14ac:dyDescent="0.35">
      <c r="A59" s="261">
        <v>5</v>
      </c>
      <c r="B59" s="262" t="s">
        <v>70</v>
      </c>
      <c r="C59" s="418">
        <f>C60</f>
        <v>187805</v>
      </c>
      <c r="D59" s="430"/>
      <c r="E59" s="430"/>
      <c r="F59" s="431">
        <v>187805</v>
      </c>
      <c r="G59" s="431"/>
      <c r="H59" s="431"/>
      <c r="I59" s="431"/>
      <c r="J59" s="431"/>
      <c r="K59" s="431"/>
      <c r="L59" s="431"/>
      <c r="M59" s="431"/>
      <c r="N59" s="431">
        <f>N60</f>
        <v>185353.04</v>
      </c>
      <c r="O59" s="431">
        <f>O60</f>
        <v>182721.28</v>
      </c>
    </row>
    <row r="60" spans="1:15" ht="25.8" hidden="1" customHeight="1" x14ac:dyDescent="0.35">
      <c r="A60" s="263">
        <v>545</v>
      </c>
      <c r="B60" s="474" t="s">
        <v>198</v>
      </c>
      <c r="C60" s="414">
        <v>187805</v>
      </c>
      <c r="D60" s="430"/>
      <c r="E60" s="430"/>
      <c r="F60" s="422"/>
      <c r="G60" s="430"/>
      <c r="H60" s="422"/>
      <c r="I60" s="430"/>
      <c r="J60" s="430"/>
      <c r="K60" s="430"/>
      <c r="L60" s="430"/>
      <c r="M60" s="430"/>
      <c r="N60" s="422">
        <v>185353.04</v>
      </c>
      <c r="O60" s="422">
        <v>182721.28</v>
      </c>
    </row>
    <row r="61" spans="1:15" ht="22.5" customHeight="1" x14ac:dyDescent="0.35">
      <c r="A61" s="264">
        <v>922</v>
      </c>
      <c r="B61" s="265" t="s">
        <v>95</v>
      </c>
      <c r="C61" s="419">
        <v>2187709</v>
      </c>
      <c r="D61" s="426"/>
      <c r="E61" s="426"/>
      <c r="F61" s="432"/>
      <c r="G61" s="426"/>
      <c r="H61" s="432"/>
      <c r="I61" s="426">
        <v>2187709</v>
      </c>
      <c r="J61" s="426"/>
      <c r="K61" s="426"/>
      <c r="L61" s="426"/>
      <c r="M61" s="426"/>
      <c r="N61" s="432">
        <v>2197358.8199999998</v>
      </c>
      <c r="O61" s="432">
        <v>2197358.8199999998</v>
      </c>
    </row>
    <row r="62" spans="1:15" ht="18" x14ac:dyDescent="0.3">
      <c r="A62" s="672" t="s">
        <v>61</v>
      </c>
      <c r="B62" s="673"/>
      <c r="C62" s="420">
        <f>C25+C45+C59+C61</f>
        <v>20761350</v>
      </c>
      <c r="D62" s="425">
        <f>D25+D45+D59</f>
        <v>0</v>
      </c>
      <c r="E62" s="425">
        <f>E25+E45+E61</f>
        <v>0</v>
      </c>
      <c r="F62" s="425">
        <f>F25+F45+F59</f>
        <v>400850.75</v>
      </c>
      <c r="G62" s="425">
        <f t="shared" ref="G62:M62" si="12">G25+G45</f>
        <v>130010</v>
      </c>
      <c r="H62" s="425">
        <f>H25+H45+H59+H61</f>
        <v>17539139.25</v>
      </c>
      <c r="I62" s="425">
        <f>I25+I45+I61</f>
        <v>2470350</v>
      </c>
      <c r="J62" s="425">
        <f t="shared" si="12"/>
        <v>170000</v>
      </c>
      <c r="K62" s="425">
        <f t="shared" si="12"/>
        <v>2000</v>
      </c>
      <c r="L62" s="425">
        <f t="shared" si="12"/>
        <v>0</v>
      </c>
      <c r="M62" s="425">
        <f t="shared" si="12"/>
        <v>49000</v>
      </c>
      <c r="N62" s="425">
        <f>N25+N45+N59+N61</f>
        <v>19502024.020000003</v>
      </c>
      <c r="O62" s="425">
        <f>O25+O45+O59+O61</f>
        <v>19989249.450000003</v>
      </c>
    </row>
    <row r="63" spans="1:15" ht="18" x14ac:dyDescent="0.35">
      <c r="A63" s="216"/>
      <c r="B63" s="268"/>
      <c r="C63" s="220"/>
      <c r="D63" s="217"/>
      <c r="E63" s="220"/>
      <c r="F63" s="216"/>
      <c r="G63" s="217"/>
      <c r="H63" s="218"/>
      <c r="I63" s="219"/>
      <c r="J63" s="219"/>
      <c r="K63" s="219" t="s">
        <v>133</v>
      </c>
      <c r="L63" s="219"/>
      <c r="M63" s="219"/>
      <c r="N63" s="217"/>
      <c r="O63" s="217"/>
    </row>
    <row r="64" spans="1:15" x14ac:dyDescent="0.3">
      <c r="A64" s="17"/>
      <c r="B64" s="18"/>
      <c r="C64" s="32"/>
      <c r="D64" s="32"/>
      <c r="E64" s="32"/>
      <c r="F64" s="33"/>
      <c r="G64"/>
      <c r="H64" s="30"/>
      <c r="I64" s="19"/>
      <c r="J64" s="19"/>
      <c r="K64"/>
      <c r="L64"/>
      <c r="M64"/>
      <c r="N64" s="16"/>
      <c r="O64" s="16"/>
    </row>
    <row r="65" spans="1:17" x14ac:dyDescent="0.3">
      <c r="A65" s="59"/>
      <c r="B65" s="60"/>
      <c r="C65" s="61"/>
      <c r="D65" s="62"/>
      <c r="E65" s="62"/>
      <c r="F65" s="62"/>
      <c r="G65" s="61"/>
      <c r="H65" s="62"/>
      <c r="I65" s="62"/>
      <c r="J65" s="62"/>
      <c r="K65" s="62"/>
      <c r="L65" s="62"/>
      <c r="M65" s="62"/>
      <c r="N65" s="61"/>
      <c r="O65" s="61"/>
    </row>
    <row r="66" spans="1:17" s="49" customFormat="1" x14ac:dyDescent="0.3">
      <c r="A66" s="671"/>
      <c r="B66" s="671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48">
        <f>P32+P62</f>
        <v>0</v>
      </c>
      <c r="Q66" s="47">
        <f>Q32+Q62</f>
        <v>0</v>
      </c>
    </row>
    <row r="67" spans="1:17" customFormat="1" ht="18" x14ac:dyDescent="0.35">
      <c r="A67" s="63"/>
      <c r="B67" s="64"/>
      <c r="C67" s="65"/>
      <c r="D67" s="65"/>
      <c r="E67" s="65"/>
      <c r="F67" s="66"/>
      <c r="G67" s="67"/>
      <c r="H67" s="68"/>
      <c r="I67" s="69"/>
      <c r="J67" s="69"/>
      <c r="K67" s="70"/>
      <c r="L67" s="67"/>
      <c r="M67" s="67"/>
      <c r="N67" s="67"/>
      <c r="O67" s="67"/>
    </row>
    <row r="68" spans="1:17" customFormat="1" ht="13.8" x14ac:dyDescent="0.3">
      <c r="A68" s="63"/>
      <c r="B68" s="64"/>
      <c r="C68" s="64"/>
      <c r="D68" s="65"/>
      <c r="E68" s="64"/>
      <c r="F68" s="66"/>
      <c r="G68" s="67"/>
      <c r="H68" s="71"/>
      <c r="I68" s="69"/>
      <c r="J68" s="69"/>
      <c r="K68" s="67"/>
      <c r="L68" s="67"/>
      <c r="M68" s="67"/>
      <c r="N68" s="67"/>
      <c r="O68" s="67"/>
    </row>
  </sheetData>
  <sheetProtection password="DEB0" sheet="1" objects="1" scenarios="1"/>
  <mergeCells count="32">
    <mergeCell ref="B15:C15"/>
    <mergeCell ref="B16:C16"/>
    <mergeCell ref="B8:C8"/>
    <mergeCell ref="B9:C9"/>
    <mergeCell ref="B12:C12"/>
    <mergeCell ref="B13:C13"/>
    <mergeCell ref="B14:C14"/>
    <mergeCell ref="A2:O2"/>
    <mergeCell ref="A4:B4"/>
    <mergeCell ref="A5:B5"/>
    <mergeCell ref="B7:C7"/>
    <mergeCell ref="A3:O3"/>
    <mergeCell ref="A66:B66"/>
    <mergeCell ref="A62:B62"/>
    <mergeCell ref="B23:B24"/>
    <mergeCell ref="C23:C24"/>
    <mergeCell ref="A23:A24"/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58" fitToHeight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opLeftCell="A37" workbookViewId="0">
      <selection activeCell="R50" sqref="R50"/>
    </sheetView>
  </sheetViews>
  <sheetFormatPr defaultColWidth="9.109375" defaultRowHeight="14.4" x14ac:dyDescent="0.3"/>
  <cols>
    <col min="1" max="1" width="5.5546875" style="479" customWidth="1"/>
    <col min="2" max="2" width="4.5546875" style="479" customWidth="1"/>
    <col min="3" max="3" width="46.88671875" style="479" customWidth="1"/>
    <col min="4" max="4" width="4.88671875" style="481" customWidth="1"/>
    <col min="5" max="5" width="10.109375" style="481" customWidth="1"/>
    <col min="6" max="6" width="12.5546875" style="481" customWidth="1"/>
    <col min="7" max="7" width="2.109375" style="479" customWidth="1"/>
    <col min="8" max="8" width="3" style="479" customWidth="1"/>
    <col min="9" max="9" width="10.88671875" style="479" customWidth="1"/>
    <col min="10" max="10" width="14.109375" style="479" customWidth="1"/>
    <col min="11" max="11" width="2.109375" style="479" customWidth="1"/>
    <col min="12" max="12" width="2.88671875" style="479" customWidth="1"/>
    <col min="13" max="13" width="10.88671875" style="479" customWidth="1"/>
    <col min="14" max="14" width="12" style="479" customWidth="1"/>
    <col min="15" max="15" width="2.6640625" style="479" customWidth="1"/>
    <col min="16" max="16" width="1.33203125" style="479" customWidth="1"/>
    <col min="17" max="17" width="10.33203125" style="479" customWidth="1"/>
    <col min="18" max="18" width="15.6640625" style="479" customWidth="1"/>
    <col min="19" max="19" width="9.109375" style="479"/>
    <col min="20" max="20" width="13.33203125" style="479" bestFit="1" customWidth="1"/>
    <col min="21" max="16384" width="9.109375" style="479"/>
  </cols>
  <sheetData>
    <row r="1" spans="1:18" x14ac:dyDescent="0.3">
      <c r="A1" s="711" t="s">
        <v>222</v>
      </c>
      <c r="B1" s="701"/>
      <c r="C1" s="701"/>
      <c r="D1" s="701"/>
      <c r="E1" s="478"/>
      <c r="F1" s="478"/>
      <c r="I1" s="480"/>
      <c r="J1" s="480"/>
      <c r="M1" s="480"/>
      <c r="N1" s="480"/>
      <c r="Q1" s="480"/>
    </row>
    <row r="2" spans="1:18" ht="1.35" customHeight="1" x14ac:dyDescent="0.3"/>
    <row r="3" spans="1:18" x14ac:dyDescent="0.3">
      <c r="A3" s="711" t="s">
        <v>223</v>
      </c>
      <c r="B3" s="701"/>
      <c r="C3" s="701"/>
      <c r="D3" s="701"/>
      <c r="E3" s="478"/>
      <c r="F3" s="478"/>
      <c r="I3" s="480"/>
      <c r="J3" s="480"/>
      <c r="M3" s="480"/>
      <c r="N3" s="480"/>
      <c r="Q3" s="480"/>
    </row>
    <row r="4" spans="1:18" ht="1.35" customHeight="1" x14ac:dyDescent="0.3"/>
    <row r="5" spans="1:18" ht="12.75" customHeight="1" x14ac:dyDescent="0.3">
      <c r="A5" s="711" t="s">
        <v>224</v>
      </c>
      <c r="B5" s="701"/>
      <c r="C5" s="701"/>
      <c r="D5" s="701"/>
      <c r="E5" s="701"/>
      <c r="F5" s="479"/>
    </row>
    <row r="6" spans="1:18" ht="1.35" customHeight="1" x14ac:dyDescent="0.3"/>
    <row r="7" spans="1:18" ht="12.75" customHeight="1" x14ac:dyDescent="0.3">
      <c r="A7" s="711" t="s">
        <v>225</v>
      </c>
      <c r="B7" s="701"/>
      <c r="C7" s="701"/>
      <c r="D7" s="701"/>
      <c r="E7" s="701"/>
      <c r="F7" s="479"/>
    </row>
    <row r="8" spans="1:18" ht="1.35" customHeight="1" x14ac:dyDescent="0.3"/>
    <row r="9" spans="1:18" ht="12.75" customHeight="1" x14ac:dyDescent="0.3">
      <c r="A9" s="711" t="s">
        <v>226</v>
      </c>
      <c r="B9" s="701"/>
      <c r="C9" s="701"/>
      <c r="D9" s="701"/>
      <c r="E9" s="701"/>
      <c r="F9" s="479"/>
    </row>
    <row r="10" spans="1:18" ht="8.4" customHeight="1" x14ac:dyDescent="0.3"/>
    <row r="11" spans="1:18" ht="19.5" customHeight="1" x14ac:dyDescent="0.3">
      <c r="A11" s="712" t="s">
        <v>571</v>
      </c>
      <c r="B11" s="713"/>
      <c r="C11" s="713"/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713"/>
      <c r="O11" s="713"/>
      <c r="P11" s="713"/>
      <c r="Q11" s="713"/>
    </row>
    <row r="12" spans="1:18" ht="12" customHeight="1" x14ac:dyDescent="0.3">
      <c r="A12" s="713"/>
      <c r="B12" s="713"/>
      <c r="C12" s="713"/>
      <c r="D12" s="713"/>
      <c r="E12" s="713"/>
      <c r="F12" s="713"/>
      <c r="G12" s="713"/>
      <c r="H12" s="713"/>
      <c r="I12" s="713"/>
      <c r="J12" s="713"/>
      <c r="K12" s="713"/>
      <c r="L12" s="713"/>
      <c r="M12" s="713"/>
      <c r="N12" s="713"/>
      <c r="O12" s="713"/>
      <c r="P12" s="713"/>
      <c r="Q12" s="713"/>
    </row>
    <row r="13" spans="1:18" ht="3" customHeight="1" x14ac:dyDescent="0.3">
      <c r="A13" s="713"/>
      <c r="B13" s="713"/>
      <c r="C13" s="713"/>
      <c r="D13" s="713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</row>
    <row r="14" spans="1:18" ht="4.5" customHeight="1" x14ac:dyDescent="0.3"/>
    <row r="15" spans="1:18" ht="4.5" customHeight="1" x14ac:dyDescent="0.3"/>
    <row r="16" spans="1:18" ht="30.6" x14ac:dyDescent="0.3">
      <c r="A16" s="482" t="s">
        <v>227</v>
      </c>
      <c r="B16" s="482" t="s">
        <v>228</v>
      </c>
      <c r="C16" s="483" t="s">
        <v>229</v>
      </c>
      <c r="D16" s="704" t="s">
        <v>230</v>
      </c>
      <c r="E16" s="705"/>
      <c r="F16" s="484" t="s">
        <v>231</v>
      </c>
      <c r="G16" s="706" t="s">
        <v>232</v>
      </c>
      <c r="H16" s="707"/>
      <c r="I16" s="707"/>
      <c r="J16" s="485" t="s">
        <v>233</v>
      </c>
      <c r="K16" s="706" t="s">
        <v>234</v>
      </c>
      <c r="L16" s="707"/>
      <c r="M16" s="707"/>
      <c r="N16" s="485" t="s">
        <v>235</v>
      </c>
      <c r="O16" s="706" t="s">
        <v>236</v>
      </c>
      <c r="P16" s="708"/>
      <c r="Q16" s="708"/>
      <c r="R16" s="486" t="s">
        <v>237</v>
      </c>
    </row>
    <row r="17" spans="1:20" x14ac:dyDescent="0.3">
      <c r="A17" s="487" t="s">
        <v>223</v>
      </c>
      <c r="B17" s="487" t="s">
        <v>223</v>
      </c>
      <c r="C17" s="488" t="s">
        <v>238</v>
      </c>
      <c r="D17" s="709">
        <f>SUM(D18+D24+D34+D39+D45+D49+E54)</f>
        <v>139900000</v>
      </c>
      <c r="E17" s="699"/>
      <c r="F17" s="489">
        <f>D17/7.5345</f>
        <v>18567920.897206184</v>
      </c>
      <c r="G17" s="710">
        <f>SUM(G18+G24+G34+G39+G45+G49+I54)</f>
        <v>156426391.60000002</v>
      </c>
      <c r="H17" s="701"/>
      <c r="I17" s="701"/>
      <c r="J17" s="489">
        <f>G17/7.5345</f>
        <v>20761350.003318071</v>
      </c>
      <c r="K17" s="710">
        <f>SUM(K18+K24+K34+K39+K45+K49+M54)</f>
        <v>146938000</v>
      </c>
      <c r="L17" s="701"/>
      <c r="M17" s="701"/>
      <c r="N17" s="489">
        <f>K17/7.5345</f>
        <v>19502024.022828322</v>
      </c>
      <c r="O17" s="710">
        <f>SUM(O18+O24+O34+O39+O45+O49+Q54)</f>
        <v>150609000</v>
      </c>
      <c r="P17" s="701"/>
      <c r="Q17" s="701"/>
      <c r="R17" s="489">
        <f>O17/7.5345</f>
        <v>19989249.452518415</v>
      </c>
    </row>
    <row r="18" spans="1:20" x14ac:dyDescent="0.3">
      <c r="A18" s="490" t="s">
        <v>239</v>
      </c>
      <c r="B18" s="490" t="s">
        <v>240</v>
      </c>
      <c r="C18" s="491" t="s">
        <v>241</v>
      </c>
      <c r="D18" s="702">
        <f>SUM(D19:E23)</f>
        <v>1847100</v>
      </c>
      <c r="E18" s="699"/>
      <c r="F18" s="492">
        <f>D18/7.5345</f>
        <v>245152.29942265578</v>
      </c>
      <c r="G18" s="703">
        <f>SUM(G19:I23)</f>
        <v>979560.34</v>
      </c>
      <c r="H18" s="701"/>
      <c r="I18" s="701"/>
      <c r="J18" s="492">
        <f>G18/7.5345</f>
        <v>130009.99933638594</v>
      </c>
      <c r="K18" s="703">
        <f>SUM(K19:M23)</f>
        <v>1981000</v>
      </c>
      <c r="L18" s="701"/>
      <c r="M18" s="701"/>
      <c r="N18" s="492">
        <f>K18/7.5345</f>
        <v>262923.88346937421</v>
      </c>
      <c r="O18" s="703">
        <f>SUM(O19:Q23)</f>
        <v>2031000</v>
      </c>
      <c r="P18" s="701"/>
      <c r="Q18" s="701"/>
      <c r="R18" s="492">
        <f>O18/7.5345</f>
        <v>269560.02389010548</v>
      </c>
    </row>
    <row r="19" spans="1:20" x14ac:dyDescent="0.3">
      <c r="A19" s="493" t="s">
        <v>242</v>
      </c>
      <c r="B19" s="493" t="s">
        <v>243</v>
      </c>
      <c r="C19" s="494" t="s">
        <v>244</v>
      </c>
      <c r="D19" s="698">
        <v>1500000</v>
      </c>
      <c r="E19" s="699"/>
      <c r="F19" s="495">
        <f>D19/7.5345</f>
        <v>199084.21262193908</v>
      </c>
      <c r="G19" s="700">
        <v>753450</v>
      </c>
      <c r="H19" s="701"/>
      <c r="I19" s="701"/>
      <c r="J19" s="495">
        <f>G19/7.5345</f>
        <v>100000</v>
      </c>
      <c r="K19" s="700">
        <v>1609000</v>
      </c>
      <c r="L19" s="701"/>
      <c r="M19" s="701"/>
      <c r="N19" s="495">
        <f>K19/7.5345</f>
        <v>213550.9987391333</v>
      </c>
      <c r="O19" s="700">
        <v>1650000</v>
      </c>
      <c r="P19" s="701"/>
      <c r="Q19" s="701"/>
      <c r="R19" s="495">
        <f>O19/7.5345</f>
        <v>218992.63388413299</v>
      </c>
    </row>
    <row r="20" spans="1:20" x14ac:dyDescent="0.3">
      <c r="A20" s="493" t="s">
        <v>245</v>
      </c>
      <c r="B20" s="493" t="s">
        <v>246</v>
      </c>
      <c r="C20" s="494" t="s">
        <v>247</v>
      </c>
      <c r="D20" s="698">
        <v>3100</v>
      </c>
      <c r="E20" s="699"/>
      <c r="F20" s="495">
        <f t="shared" ref="F20:F23" si="0">D20/7.5345</f>
        <v>411.44070608534076</v>
      </c>
      <c r="G20" s="700">
        <v>75.34</v>
      </c>
      <c r="H20" s="701"/>
      <c r="I20" s="701"/>
      <c r="J20" s="495">
        <f t="shared" ref="J20:J23" si="1">G20/7.5345</f>
        <v>9.9993363859579265</v>
      </c>
      <c r="K20" s="700">
        <v>3000</v>
      </c>
      <c r="L20" s="701"/>
      <c r="M20" s="701"/>
      <c r="N20" s="495">
        <f t="shared" ref="N20:N23" si="2">K20/7.5345</f>
        <v>398.16842524387812</v>
      </c>
      <c r="O20" s="700">
        <v>3000</v>
      </c>
      <c r="P20" s="701"/>
      <c r="Q20" s="701"/>
      <c r="R20" s="495">
        <f t="shared" ref="R20:R23" si="3">O20/7.5345</f>
        <v>398.16842524387812</v>
      </c>
    </row>
    <row r="21" spans="1:20" x14ac:dyDescent="0.3">
      <c r="A21" s="493" t="s">
        <v>248</v>
      </c>
      <c r="B21" s="493" t="s">
        <v>249</v>
      </c>
      <c r="C21" s="494" t="s">
        <v>46</v>
      </c>
      <c r="D21" s="698">
        <v>344000</v>
      </c>
      <c r="E21" s="699"/>
      <c r="F21" s="495">
        <f t="shared" si="0"/>
        <v>45656.64609463136</v>
      </c>
      <c r="G21" s="700">
        <v>226035</v>
      </c>
      <c r="H21" s="701"/>
      <c r="I21" s="701"/>
      <c r="J21" s="495">
        <f>G21/7.5345</f>
        <v>30000</v>
      </c>
      <c r="K21" s="700">
        <v>369000</v>
      </c>
      <c r="L21" s="701"/>
      <c r="M21" s="701"/>
      <c r="N21" s="495">
        <f t="shared" si="2"/>
        <v>48974.716304997011</v>
      </c>
      <c r="O21" s="700">
        <v>378000</v>
      </c>
      <c r="P21" s="701"/>
      <c r="Q21" s="701"/>
      <c r="R21" s="495">
        <f t="shared" si="3"/>
        <v>50169.221580728648</v>
      </c>
    </row>
    <row r="22" spans="1:20" x14ac:dyDescent="0.3">
      <c r="A22" s="493" t="s">
        <v>250</v>
      </c>
      <c r="B22" s="493" t="s">
        <v>251</v>
      </c>
      <c r="C22" s="494" t="s">
        <v>252</v>
      </c>
      <c r="D22" s="698">
        <v>0</v>
      </c>
      <c r="E22" s="699"/>
      <c r="F22" s="495">
        <f t="shared" si="0"/>
        <v>0</v>
      </c>
      <c r="G22" s="700">
        <v>0</v>
      </c>
      <c r="H22" s="701"/>
      <c r="I22" s="701"/>
      <c r="J22" s="495">
        <f t="shared" si="1"/>
        <v>0</v>
      </c>
      <c r="K22" s="700">
        <v>0</v>
      </c>
      <c r="L22" s="701"/>
      <c r="M22" s="701"/>
      <c r="N22" s="495">
        <f t="shared" si="2"/>
        <v>0</v>
      </c>
      <c r="O22" s="700">
        <v>0</v>
      </c>
      <c r="P22" s="701"/>
      <c r="Q22" s="701"/>
      <c r="R22" s="495">
        <f t="shared" si="3"/>
        <v>0</v>
      </c>
      <c r="T22" s="496"/>
    </row>
    <row r="23" spans="1:20" x14ac:dyDescent="0.3">
      <c r="A23" s="493" t="s">
        <v>253</v>
      </c>
      <c r="B23" s="493" t="s">
        <v>254</v>
      </c>
      <c r="C23" s="494" t="s">
        <v>255</v>
      </c>
      <c r="D23" s="698">
        <v>0</v>
      </c>
      <c r="E23" s="699"/>
      <c r="F23" s="495">
        <f t="shared" si="0"/>
        <v>0</v>
      </c>
      <c r="G23" s="700">
        <v>0</v>
      </c>
      <c r="H23" s="701"/>
      <c r="I23" s="701"/>
      <c r="J23" s="495">
        <f t="shared" si="1"/>
        <v>0</v>
      </c>
      <c r="K23" s="700">
        <v>0</v>
      </c>
      <c r="L23" s="701"/>
      <c r="M23" s="701"/>
      <c r="N23" s="495">
        <f t="shared" si="2"/>
        <v>0</v>
      </c>
      <c r="O23" s="700">
        <v>0</v>
      </c>
      <c r="P23" s="701"/>
      <c r="Q23" s="701"/>
      <c r="R23" s="495">
        <f t="shared" si="3"/>
        <v>0</v>
      </c>
    </row>
    <row r="24" spans="1:20" x14ac:dyDescent="0.3">
      <c r="A24" s="490" t="s">
        <v>239</v>
      </c>
      <c r="B24" s="490" t="s">
        <v>256</v>
      </c>
      <c r="C24" s="491" t="s">
        <v>257</v>
      </c>
      <c r="D24" s="702">
        <f>SUM(D25:E33)</f>
        <v>111949922</v>
      </c>
      <c r="E24" s="699"/>
      <c r="F24" s="492">
        <f>D24/7.5345</f>
        <v>14858308.049638329</v>
      </c>
      <c r="G24" s="703">
        <f>SUM(G25:I33)</f>
        <v>132148644.68000001</v>
      </c>
      <c r="H24" s="701"/>
      <c r="I24" s="701"/>
      <c r="J24" s="492">
        <f>G24/7.5345</f>
        <v>17539139.250116132</v>
      </c>
      <c r="K24" s="703">
        <f>SUM(K25:M33)</f>
        <v>122703000</v>
      </c>
      <c r="L24" s="701"/>
      <c r="M24" s="701"/>
      <c r="N24" s="492">
        <f>K24/7.5345</f>
        <v>16285486.76089986</v>
      </c>
      <c r="O24" s="703">
        <f>SUM(O25:Q33)</f>
        <v>125769000</v>
      </c>
      <c r="P24" s="701"/>
      <c r="Q24" s="701"/>
      <c r="R24" s="492">
        <f>O24/7.5345</f>
        <v>16692414.891499104</v>
      </c>
    </row>
    <row r="25" spans="1:20" x14ac:dyDescent="0.3">
      <c r="A25" s="493" t="s">
        <v>258</v>
      </c>
      <c r="B25" s="493" t="s">
        <v>254</v>
      </c>
      <c r="C25" s="494" t="s">
        <v>255</v>
      </c>
      <c r="D25" s="698">
        <v>11200000</v>
      </c>
      <c r="E25" s="699"/>
      <c r="F25" s="495">
        <f>D25/7.5345</f>
        <v>1486495.4542438118</v>
      </c>
      <c r="G25" s="700">
        <v>12959340</v>
      </c>
      <c r="H25" s="701"/>
      <c r="I25" s="701"/>
      <c r="J25" s="495">
        <f>G25/7.5345</f>
        <v>1720000</v>
      </c>
      <c r="K25" s="700">
        <v>12009000</v>
      </c>
      <c r="L25" s="701"/>
      <c r="M25" s="701"/>
      <c r="N25" s="495">
        <f>K25/7.5345</f>
        <v>1593868.2062512443</v>
      </c>
      <c r="O25" s="700">
        <v>12310000</v>
      </c>
      <c r="P25" s="701"/>
      <c r="Q25" s="701"/>
      <c r="R25" s="495">
        <f>O25/7.5345</f>
        <v>1633817.7715840465</v>
      </c>
    </row>
    <row r="26" spans="1:20" ht="20.399999999999999" x14ac:dyDescent="0.3">
      <c r="A26" s="493" t="s">
        <v>259</v>
      </c>
      <c r="B26" s="493" t="s">
        <v>260</v>
      </c>
      <c r="C26" s="494" t="s">
        <v>261</v>
      </c>
      <c r="D26" s="698">
        <v>0</v>
      </c>
      <c r="E26" s="699"/>
      <c r="F26" s="495">
        <f t="shared" ref="F26:F33" si="4">D26/7.5345</f>
        <v>0</v>
      </c>
      <c r="G26" s="700">
        <v>0</v>
      </c>
      <c r="H26" s="701"/>
      <c r="I26" s="701"/>
      <c r="J26" s="495">
        <f t="shared" ref="J26:J33" si="5">G26/7.5345</f>
        <v>0</v>
      </c>
      <c r="K26" s="700">
        <v>0</v>
      </c>
      <c r="L26" s="701"/>
      <c r="M26" s="701"/>
      <c r="N26" s="495">
        <f t="shared" ref="N26:N33" si="6">K26/7.5345</f>
        <v>0</v>
      </c>
      <c r="O26" s="700">
        <v>0</v>
      </c>
      <c r="P26" s="701"/>
      <c r="Q26" s="701"/>
      <c r="R26" s="495">
        <f t="shared" ref="R26:R33" si="7">O26/7.5345</f>
        <v>0</v>
      </c>
    </row>
    <row r="27" spans="1:20" ht="20.399999999999999" x14ac:dyDescent="0.3">
      <c r="A27" s="493" t="s">
        <v>262</v>
      </c>
      <c r="B27" s="493" t="s">
        <v>263</v>
      </c>
      <c r="C27" s="494" t="s">
        <v>264</v>
      </c>
      <c r="D27" s="698">
        <v>0</v>
      </c>
      <c r="E27" s="699"/>
      <c r="F27" s="495">
        <f t="shared" si="4"/>
        <v>0</v>
      </c>
      <c r="G27" s="700">
        <v>0</v>
      </c>
      <c r="H27" s="701"/>
      <c r="I27" s="701"/>
      <c r="J27" s="495">
        <f t="shared" si="5"/>
        <v>0</v>
      </c>
      <c r="K27" s="700">
        <v>0</v>
      </c>
      <c r="L27" s="701"/>
      <c r="M27" s="701"/>
      <c r="N27" s="495">
        <f t="shared" si="6"/>
        <v>0</v>
      </c>
      <c r="O27" s="700">
        <v>0</v>
      </c>
      <c r="P27" s="701"/>
      <c r="Q27" s="701"/>
      <c r="R27" s="495">
        <f t="shared" si="7"/>
        <v>0</v>
      </c>
    </row>
    <row r="28" spans="1:20" ht="20.399999999999999" x14ac:dyDescent="0.3">
      <c r="A28" s="493" t="s">
        <v>265</v>
      </c>
      <c r="B28" s="493" t="s">
        <v>266</v>
      </c>
      <c r="C28" s="494" t="s">
        <v>267</v>
      </c>
      <c r="D28" s="698">
        <v>0</v>
      </c>
      <c r="E28" s="699"/>
      <c r="F28" s="495">
        <f t="shared" si="4"/>
        <v>0</v>
      </c>
      <c r="G28" s="700">
        <v>0</v>
      </c>
      <c r="H28" s="701"/>
      <c r="I28" s="701"/>
      <c r="J28" s="495">
        <f t="shared" si="5"/>
        <v>0</v>
      </c>
      <c r="K28" s="700">
        <v>0</v>
      </c>
      <c r="L28" s="701"/>
      <c r="M28" s="701"/>
      <c r="N28" s="495">
        <f t="shared" si="6"/>
        <v>0</v>
      </c>
      <c r="O28" s="700">
        <v>0</v>
      </c>
      <c r="P28" s="701"/>
      <c r="Q28" s="701"/>
      <c r="R28" s="495">
        <f t="shared" si="7"/>
        <v>0</v>
      </c>
    </row>
    <row r="29" spans="1:20" x14ac:dyDescent="0.3">
      <c r="A29" s="493" t="s">
        <v>268</v>
      </c>
      <c r="B29" s="493" t="s">
        <v>269</v>
      </c>
      <c r="C29" s="494" t="s">
        <v>182</v>
      </c>
      <c r="D29" s="698">
        <v>100749922</v>
      </c>
      <c r="E29" s="699"/>
      <c r="F29" s="495">
        <f t="shared" si="4"/>
        <v>13371812.595394518</v>
      </c>
      <c r="G29" s="700">
        <v>119189304.68000001</v>
      </c>
      <c r="H29" s="701"/>
      <c r="I29" s="701"/>
      <c r="J29" s="495">
        <f t="shared" si="5"/>
        <v>15819139.250116132</v>
      </c>
      <c r="K29" s="700">
        <v>110694000</v>
      </c>
      <c r="L29" s="701"/>
      <c r="M29" s="701"/>
      <c r="N29" s="495">
        <f t="shared" si="6"/>
        <v>14691618.554648615</v>
      </c>
      <c r="O29" s="700">
        <v>113459000</v>
      </c>
      <c r="P29" s="701"/>
      <c r="Q29" s="701"/>
      <c r="R29" s="495">
        <f t="shared" si="7"/>
        <v>15058597.119915057</v>
      </c>
    </row>
    <row r="30" spans="1:20" x14ac:dyDescent="0.3">
      <c r="A30" s="493" t="s">
        <v>270</v>
      </c>
      <c r="B30" s="493" t="s">
        <v>271</v>
      </c>
      <c r="C30" s="494" t="s">
        <v>272</v>
      </c>
      <c r="D30" s="698">
        <v>0</v>
      </c>
      <c r="E30" s="699"/>
      <c r="F30" s="495">
        <f t="shared" si="4"/>
        <v>0</v>
      </c>
      <c r="G30" s="700">
        <v>0</v>
      </c>
      <c r="H30" s="701"/>
      <c r="I30" s="701"/>
      <c r="J30" s="495">
        <f t="shared" si="5"/>
        <v>0</v>
      </c>
      <c r="K30" s="700">
        <v>0</v>
      </c>
      <c r="L30" s="701"/>
      <c r="M30" s="701"/>
      <c r="N30" s="495">
        <f t="shared" si="6"/>
        <v>0</v>
      </c>
      <c r="O30" s="700">
        <v>0</v>
      </c>
      <c r="P30" s="701"/>
      <c r="Q30" s="701"/>
      <c r="R30" s="495">
        <f t="shared" si="7"/>
        <v>0</v>
      </c>
    </row>
    <row r="31" spans="1:20" x14ac:dyDescent="0.3">
      <c r="A31" s="493" t="s">
        <v>273</v>
      </c>
      <c r="B31" s="493" t="s">
        <v>274</v>
      </c>
      <c r="C31" s="494" t="s">
        <v>275</v>
      </c>
      <c r="D31" s="698">
        <v>0</v>
      </c>
      <c r="E31" s="699"/>
      <c r="F31" s="495">
        <f t="shared" si="4"/>
        <v>0</v>
      </c>
      <c r="G31" s="700">
        <v>0</v>
      </c>
      <c r="H31" s="701"/>
      <c r="I31" s="701"/>
      <c r="J31" s="495">
        <f t="shared" si="5"/>
        <v>0</v>
      </c>
      <c r="K31" s="700">
        <v>0</v>
      </c>
      <c r="L31" s="701"/>
      <c r="M31" s="701"/>
      <c r="N31" s="495">
        <f t="shared" si="6"/>
        <v>0</v>
      </c>
      <c r="O31" s="700">
        <v>0</v>
      </c>
      <c r="P31" s="701"/>
      <c r="Q31" s="701"/>
      <c r="R31" s="495">
        <f t="shared" si="7"/>
        <v>0</v>
      </c>
    </row>
    <row r="32" spans="1:20" x14ac:dyDescent="0.3">
      <c r="A32" s="493" t="s">
        <v>276</v>
      </c>
      <c r="B32" s="493" t="s">
        <v>243</v>
      </c>
      <c r="C32" s="494" t="s">
        <v>244</v>
      </c>
      <c r="D32" s="698">
        <v>0</v>
      </c>
      <c r="E32" s="699"/>
      <c r="F32" s="495">
        <f t="shared" si="4"/>
        <v>0</v>
      </c>
      <c r="G32" s="700">
        <v>0</v>
      </c>
      <c r="H32" s="701"/>
      <c r="I32" s="701"/>
      <c r="J32" s="495">
        <f t="shared" si="5"/>
        <v>0</v>
      </c>
      <c r="K32" s="700">
        <v>0</v>
      </c>
      <c r="L32" s="701"/>
      <c r="M32" s="701"/>
      <c r="N32" s="495">
        <f t="shared" si="6"/>
        <v>0</v>
      </c>
      <c r="O32" s="700">
        <v>0</v>
      </c>
      <c r="P32" s="701"/>
      <c r="Q32" s="701"/>
      <c r="R32" s="495">
        <f t="shared" si="7"/>
        <v>0</v>
      </c>
    </row>
    <row r="33" spans="1:18" x14ac:dyDescent="0.3">
      <c r="A33" s="493" t="s">
        <v>277</v>
      </c>
      <c r="B33" s="493" t="s">
        <v>249</v>
      </c>
      <c r="C33" s="494" t="s">
        <v>46</v>
      </c>
      <c r="D33" s="698">
        <v>0</v>
      </c>
      <c r="E33" s="699"/>
      <c r="F33" s="495">
        <f t="shared" si="4"/>
        <v>0</v>
      </c>
      <c r="G33" s="700">
        <v>0</v>
      </c>
      <c r="H33" s="701"/>
      <c r="I33" s="701"/>
      <c r="J33" s="495">
        <f t="shared" si="5"/>
        <v>0</v>
      </c>
      <c r="K33" s="700">
        <v>0</v>
      </c>
      <c r="L33" s="701"/>
      <c r="M33" s="701"/>
      <c r="N33" s="495">
        <f t="shared" si="6"/>
        <v>0</v>
      </c>
      <c r="O33" s="700">
        <v>0</v>
      </c>
      <c r="P33" s="701"/>
      <c r="Q33" s="701"/>
      <c r="R33" s="495">
        <f t="shared" si="7"/>
        <v>0</v>
      </c>
    </row>
    <row r="34" spans="1:18" x14ac:dyDescent="0.3">
      <c r="A34" s="490" t="s">
        <v>239</v>
      </c>
      <c r="B34" s="490" t="s">
        <v>278</v>
      </c>
      <c r="C34" s="491" t="s">
        <v>279</v>
      </c>
      <c r="D34" s="702">
        <f>SUM(D35:E38)</f>
        <v>22041000</v>
      </c>
      <c r="E34" s="699"/>
      <c r="F34" s="492">
        <f>D34/7.5345</f>
        <v>2925343.4202667726</v>
      </c>
      <c r="G34" s="703">
        <f>SUM(G35:I38)</f>
        <v>18612852.080000002</v>
      </c>
      <c r="H34" s="701"/>
      <c r="I34" s="701"/>
      <c r="J34" s="492">
        <f>G34/7.5345</f>
        <v>2470350.0006636144</v>
      </c>
      <c r="K34" s="703">
        <f>SUM(K35:M38)</f>
        <v>18030000</v>
      </c>
      <c r="L34" s="701"/>
      <c r="M34" s="701"/>
      <c r="N34" s="492">
        <f>K34/7.5345</f>
        <v>2392992.2357157078</v>
      </c>
      <c r="O34" s="703">
        <f>SUM(O35:Q38)</f>
        <v>18480000</v>
      </c>
      <c r="P34" s="701"/>
      <c r="Q34" s="701"/>
      <c r="R34" s="492">
        <f>O34/7.5345</f>
        <v>2452717.4995022891</v>
      </c>
    </row>
    <row r="35" spans="1:18" ht="20.399999999999999" x14ac:dyDescent="0.3">
      <c r="A35" s="493" t="s">
        <v>280</v>
      </c>
      <c r="B35" s="493">
        <v>6361</v>
      </c>
      <c r="C35" s="494" t="s">
        <v>281</v>
      </c>
      <c r="D35" s="698">
        <v>0</v>
      </c>
      <c r="E35" s="699"/>
      <c r="F35" s="495">
        <f>D35/7.5345</f>
        <v>0</v>
      </c>
      <c r="G35" s="700">
        <v>0</v>
      </c>
      <c r="H35" s="701"/>
      <c r="I35" s="701"/>
      <c r="J35" s="495">
        <v>0</v>
      </c>
      <c r="K35" s="700">
        <v>0</v>
      </c>
      <c r="L35" s="701"/>
      <c r="M35" s="701"/>
      <c r="N35" s="495">
        <f>K35/7.5345</f>
        <v>0</v>
      </c>
      <c r="O35" s="700"/>
      <c r="P35" s="701"/>
      <c r="Q35" s="701"/>
      <c r="R35" s="495">
        <f>O35/7.5345</f>
        <v>0</v>
      </c>
    </row>
    <row r="36" spans="1:18" ht="20.399999999999999" x14ac:dyDescent="0.3">
      <c r="A36" s="493" t="s">
        <v>282</v>
      </c>
      <c r="B36" s="493" t="s">
        <v>260</v>
      </c>
      <c r="C36" s="494" t="s">
        <v>281</v>
      </c>
      <c r="D36" s="698">
        <v>21541000</v>
      </c>
      <c r="E36" s="699"/>
      <c r="F36" s="495">
        <f t="shared" ref="F36:F38" si="8">D36/7.5345</f>
        <v>2858982.0160594597</v>
      </c>
      <c r="G36" s="700">
        <v>16483293.460000001</v>
      </c>
      <c r="H36" s="701"/>
      <c r="I36" s="701"/>
      <c r="J36" s="495">
        <f t="shared" ref="J36:J38" si="9">G36/7.5345</f>
        <v>2187708.9999336386</v>
      </c>
      <c r="K36" s="700">
        <v>16556000</v>
      </c>
      <c r="L36" s="701"/>
      <c r="M36" s="701"/>
      <c r="N36" s="495">
        <f t="shared" ref="N36:N38" si="10">K36/7.5345</f>
        <v>2197358.816112549</v>
      </c>
      <c r="O36" s="700">
        <v>16556000</v>
      </c>
      <c r="P36" s="701"/>
      <c r="Q36" s="701"/>
      <c r="R36" s="495">
        <f t="shared" ref="R36:R38" si="11">O36/7.5345</f>
        <v>2197358.816112549</v>
      </c>
    </row>
    <row r="37" spans="1:18" ht="20.399999999999999" x14ac:dyDescent="0.3">
      <c r="A37" s="493" t="s">
        <v>283</v>
      </c>
      <c r="B37" s="493" t="s">
        <v>284</v>
      </c>
      <c r="C37" s="494" t="s">
        <v>285</v>
      </c>
      <c r="D37" s="698">
        <v>0</v>
      </c>
      <c r="E37" s="699"/>
      <c r="F37" s="495">
        <f t="shared" si="8"/>
        <v>0</v>
      </c>
      <c r="G37" s="700">
        <v>1541811.11</v>
      </c>
      <c r="H37" s="701"/>
      <c r="I37" s="701"/>
      <c r="J37" s="495">
        <f t="shared" si="9"/>
        <v>204633.50056407193</v>
      </c>
      <c r="K37" s="700">
        <v>750000</v>
      </c>
      <c r="L37" s="701"/>
      <c r="M37" s="701"/>
      <c r="N37" s="495">
        <f t="shared" si="10"/>
        <v>99542.106310969539</v>
      </c>
      <c r="O37" s="700">
        <v>950000</v>
      </c>
      <c r="P37" s="701"/>
      <c r="Q37" s="701"/>
      <c r="R37" s="495">
        <f t="shared" si="11"/>
        <v>126086.66799389475</v>
      </c>
    </row>
    <row r="38" spans="1:18" x14ac:dyDescent="0.3">
      <c r="A38" s="493" t="s">
        <v>286</v>
      </c>
      <c r="B38" s="493" t="s">
        <v>263</v>
      </c>
      <c r="C38" s="494" t="s">
        <v>287</v>
      </c>
      <c r="D38" s="698">
        <v>500000</v>
      </c>
      <c r="E38" s="699"/>
      <c r="F38" s="495">
        <f t="shared" si="8"/>
        <v>66361.404207313026</v>
      </c>
      <c r="G38" s="700">
        <v>587747.51</v>
      </c>
      <c r="H38" s="701"/>
      <c r="I38" s="701"/>
      <c r="J38" s="495">
        <f t="shared" si="9"/>
        <v>78007.500165903504</v>
      </c>
      <c r="K38" s="700">
        <v>724000</v>
      </c>
      <c r="L38" s="701"/>
      <c r="M38" s="701"/>
      <c r="N38" s="495">
        <f t="shared" si="10"/>
        <v>96091.313292189254</v>
      </c>
      <c r="O38" s="700">
        <v>974000</v>
      </c>
      <c r="P38" s="701"/>
      <c r="Q38" s="701"/>
      <c r="R38" s="495">
        <f t="shared" si="11"/>
        <v>129272.01539584577</v>
      </c>
    </row>
    <row r="39" spans="1:18" x14ac:dyDescent="0.3">
      <c r="A39" s="490" t="s">
        <v>239</v>
      </c>
      <c r="B39" s="490" t="s">
        <v>288</v>
      </c>
      <c r="C39" s="491" t="s">
        <v>289</v>
      </c>
      <c r="D39" s="702">
        <f>SUM(D40:E44)</f>
        <v>900000</v>
      </c>
      <c r="E39" s="699"/>
      <c r="F39" s="492">
        <f>D39/7.5345</f>
        <v>119450.52757316345</v>
      </c>
      <c r="G39" s="703">
        <f>SUM(G40:I44)</f>
        <v>1280865</v>
      </c>
      <c r="H39" s="701"/>
      <c r="I39" s="701"/>
      <c r="J39" s="492">
        <f>G39/7.5345</f>
        <v>170000</v>
      </c>
      <c r="K39" s="703">
        <f>SUM(K40:M44)</f>
        <v>976000</v>
      </c>
      <c r="L39" s="701"/>
      <c r="M39" s="701"/>
      <c r="N39" s="492">
        <f>K39/7.5345</f>
        <v>129537.46101267502</v>
      </c>
      <c r="O39" s="703">
        <f>SUM(O40:Q44)</f>
        <v>1001000</v>
      </c>
      <c r="P39" s="701"/>
      <c r="Q39" s="701"/>
      <c r="R39" s="492">
        <f>O39/7.5345</f>
        <v>132855.53122304069</v>
      </c>
    </row>
    <row r="40" spans="1:18" x14ac:dyDescent="0.3">
      <c r="A40" s="493" t="s">
        <v>290</v>
      </c>
      <c r="B40" s="493" t="s">
        <v>291</v>
      </c>
      <c r="C40" s="494" t="s">
        <v>292</v>
      </c>
      <c r="D40" s="698">
        <v>0</v>
      </c>
      <c r="E40" s="699"/>
      <c r="F40" s="495">
        <f>D40/7.5345</f>
        <v>0</v>
      </c>
      <c r="G40" s="700">
        <v>0</v>
      </c>
      <c r="H40" s="701"/>
      <c r="I40" s="701"/>
      <c r="J40" s="495">
        <f>G40/7.5345</f>
        <v>0</v>
      </c>
      <c r="K40" s="700">
        <v>0</v>
      </c>
      <c r="L40" s="701"/>
      <c r="M40" s="701"/>
      <c r="N40" s="495">
        <f>K40/7.5345</f>
        <v>0</v>
      </c>
      <c r="O40" s="700">
        <v>0</v>
      </c>
      <c r="P40" s="701"/>
      <c r="Q40" s="701"/>
      <c r="R40" s="495">
        <f>O40/7.5345</f>
        <v>0</v>
      </c>
    </row>
    <row r="41" spans="1:18" x14ac:dyDescent="0.3">
      <c r="A41" s="493" t="s">
        <v>293</v>
      </c>
      <c r="B41" s="493" t="s">
        <v>291</v>
      </c>
      <c r="C41" s="494" t="s">
        <v>292</v>
      </c>
      <c r="D41" s="698">
        <v>800000</v>
      </c>
      <c r="E41" s="699"/>
      <c r="F41" s="495">
        <f t="shared" ref="F41:F44" si="12">D41/7.5345</f>
        <v>106178.24673170084</v>
      </c>
      <c r="G41" s="700">
        <v>1167847.5</v>
      </c>
      <c r="H41" s="701"/>
      <c r="I41" s="701"/>
      <c r="J41" s="495">
        <f t="shared" ref="J41:J44" si="13">G41/7.5345</f>
        <v>155000</v>
      </c>
      <c r="K41" s="700">
        <v>863000</v>
      </c>
      <c r="L41" s="701"/>
      <c r="M41" s="701"/>
      <c r="N41" s="495">
        <f t="shared" ref="N41:N44" si="14">K41/7.5345</f>
        <v>114539.78366182228</v>
      </c>
      <c r="O41" s="700">
        <v>885000</v>
      </c>
      <c r="P41" s="701"/>
      <c r="Q41" s="701"/>
      <c r="R41" s="495">
        <f t="shared" ref="R41:R44" si="15">O41/7.5345</f>
        <v>117459.68544694404</v>
      </c>
    </row>
    <row r="42" spans="1:18" ht="20.399999999999999" x14ac:dyDescent="0.3">
      <c r="A42" s="493" t="s">
        <v>294</v>
      </c>
      <c r="B42" s="493" t="s">
        <v>249</v>
      </c>
      <c r="C42" s="494" t="s">
        <v>46</v>
      </c>
      <c r="D42" s="698">
        <v>0</v>
      </c>
      <c r="E42" s="699"/>
      <c r="F42" s="495">
        <f t="shared" si="12"/>
        <v>0</v>
      </c>
      <c r="G42" s="700">
        <v>0</v>
      </c>
      <c r="H42" s="701"/>
      <c r="I42" s="701"/>
      <c r="J42" s="495">
        <f t="shared" si="13"/>
        <v>0</v>
      </c>
      <c r="K42" s="700">
        <v>0</v>
      </c>
      <c r="L42" s="701"/>
      <c r="M42" s="701"/>
      <c r="N42" s="495">
        <f t="shared" si="14"/>
        <v>0</v>
      </c>
      <c r="O42" s="700">
        <v>0</v>
      </c>
      <c r="P42" s="701"/>
      <c r="Q42" s="701"/>
      <c r="R42" s="495">
        <f t="shared" si="15"/>
        <v>0</v>
      </c>
    </row>
    <row r="43" spans="1:18" ht="18.75" customHeight="1" x14ac:dyDescent="0.3">
      <c r="A43" s="493" t="s">
        <v>295</v>
      </c>
      <c r="B43" s="493" t="s">
        <v>296</v>
      </c>
      <c r="C43" s="494" t="s">
        <v>297</v>
      </c>
      <c r="D43" s="698">
        <v>0</v>
      </c>
      <c r="E43" s="699"/>
      <c r="F43" s="495">
        <f t="shared" si="12"/>
        <v>0</v>
      </c>
      <c r="G43" s="700">
        <v>0</v>
      </c>
      <c r="H43" s="701"/>
      <c r="I43" s="701"/>
      <c r="J43" s="495">
        <f t="shared" si="13"/>
        <v>0</v>
      </c>
      <c r="K43" s="700">
        <v>0</v>
      </c>
      <c r="L43" s="701"/>
      <c r="M43" s="701"/>
      <c r="N43" s="495">
        <f t="shared" si="14"/>
        <v>0</v>
      </c>
      <c r="O43" s="700">
        <v>0</v>
      </c>
      <c r="P43" s="701"/>
      <c r="Q43" s="701"/>
      <c r="R43" s="495">
        <f t="shared" si="15"/>
        <v>0</v>
      </c>
    </row>
    <row r="44" spans="1:18" ht="20.399999999999999" x14ac:dyDescent="0.3">
      <c r="A44" s="493" t="s">
        <v>298</v>
      </c>
      <c r="B44" s="493" t="s">
        <v>299</v>
      </c>
      <c r="C44" s="494" t="s">
        <v>300</v>
      </c>
      <c r="D44" s="698">
        <v>100000</v>
      </c>
      <c r="E44" s="699"/>
      <c r="F44" s="495">
        <f t="shared" si="12"/>
        <v>13272.280841462605</v>
      </c>
      <c r="G44" s="700">
        <v>113017.5</v>
      </c>
      <c r="H44" s="701"/>
      <c r="I44" s="701"/>
      <c r="J44" s="495">
        <f t="shared" si="13"/>
        <v>15000</v>
      </c>
      <c r="K44" s="700">
        <v>113000</v>
      </c>
      <c r="L44" s="701"/>
      <c r="M44" s="701"/>
      <c r="N44" s="495">
        <f t="shared" si="14"/>
        <v>14997.677350852744</v>
      </c>
      <c r="O44" s="700">
        <v>116000</v>
      </c>
      <c r="P44" s="701"/>
      <c r="Q44" s="701"/>
      <c r="R44" s="495">
        <f t="shared" si="15"/>
        <v>15395.845776096621</v>
      </c>
    </row>
    <row r="45" spans="1:18" x14ac:dyDescent="0.3">
      <c r="A45" s="490" t="s">
        <v>239</v>
      </c>
      <c r="B45" s="490" t="s">
        <v>301</v>
      </c>
      <c r="C45" s="491" t="s">
        <v>302</v>
      </c>
      <c r="D45" s="702">
        <f>SUM(D46:E48)</f>
        <v>26000</v>
      </c>
      <c r="E45" s="699"/>
      <c r="F45" s="492">
        <f>D45/7.5345</f>
        <v>3450.7930187802772</v>
      </c>
      <c r="G45" s="703">
        <f>SUM(G46:I48)</f>
        <v>15069</v>
      </c>
      <c r="H45" s="701"/>
      <c r="I45" s="701"/>
      <c r="J45" s="492">
        <f>G45/7.5345</f>
        <v>2000</v>
      </c>
      <c r="K45" s="703">
        <f>SUM(K46:M48)</f>
        <v>27000</v>
      </c>
      <c r="L45" s="701"/>
      <c r="M45" s="701"/>
      <c r="N45" s="492">
        <f>K45/7.5345</f>
        <v>3583.5158271949031</v>
      </c>
      <c r="O45" s="703">
        <f>SUM(O46:Q48)</f>
        <v>27000</v>
      </c>
      <c r="P45" s="701"/>
      <c r="Q45" s="701"/>
      <c r="R45" s="492">
        <f>O45/7.5345</f>
        <v>3583.5158271949031</v>
      </c>
    </row>
    <row r="46" spans="1:18" x14ac:dyDescent="0.3">
      <c r="A46" s="493" t="s">
        <v>303</v>
      </c>
      <c r="B46" s="493" t="s">
        <v>296</v>
      </c>
      <c r="C46" s="494" t="s">
        <v>297</v>
      </c>
      <c r="D46" s="698">
        <v>26000</v>
      </c>
      <c r="E46" s="699"/>
      <c r="F46" s="495">
        <f>D46/7.5345</f>
        <v>3450.7930187802772</v>
      </c>
      <c r="G46" s="700">
        <v>15069</v>
      </c>
      <c r="H46" s="701"/>
      <c r="I46" s="701"/>
      <c r="J46" s="495">
        <f>G46/7.5345</f>
        <v>2000</v>
      </c>
      <c r="K46" s="700">
        <v>27000</v>
      </c>
      <c r="L46" s="701"/>
      <c r="M46" s="701"/>
      <c r="N46" s="495">
        <f>K46/7.5345</f>
        <v>3583.5158271949031</v>
      </c>
      <c r="O46" s="700">
        <v>27000</v>
      </c>
      <c r="P46" s="701"/>
      <c r="Q46" s="701"/>
      <c r="R46" s="495">
        <f>O46/7.5345</f>
        <v>3583.5158271949031</v>
      </c>
    </row>
    <row r="47" spans="1:18" x14ac:dyDescent="0.3">
      <c r="A47" s="493" t="s">
        <v>304</v>
      </c>
      <c r="B47" s="493" t="s">
        <v>305</v>
      </c>
      <c r="C47" s="494" t="s">
        <v>306</v>
      </c>
      <c r="D47" s="698">
        <v>0</v>
      </c>
      <c r="E47" s="699"/>
      <c r="F47" s="495">
        <f t="shared" ref="F47:F48" si="16">D47/7.5345</f>
        <v>0</v>
      </c>
      <c r="G47" s="700">
        <v>0</v>
      </c>
      <c r="H47" s="701"/>
      <c r="I47" s="701"/>
      <c r="J47" s="495">
        <f t="shared" ref="J47:J48" si="17">G47/7.5345</f>
        <v>0</v>
      </c>
      <c r="K47" s="700">
        <v>0</v>
      </c>
      <c r="L47" s="701"/>
      <c r="M47" s="701"/>
      <c r="N47" s="495">
        <f t="shared" ref="N47:N48" si="18">K47/7.5345</f>
        <v>0</v>
      </c>
      <c r="O47" s="700">
        <v>0</v>
      </c>
      <c r="P47" s="701"/>
      <c r="Q47" s="701"/>
      <c r="R47" s="495">
        <f t="shared" ref="R47:R48" si="19">O47/7.5345</f>
        <v>0</v>
      </c>
    </row>
    <row r="48" spans="1:18" x14ac:dyDescent="0.3">
      <c r="A48" s="493" t="s">
        <v>307</v>
      </c>
      <c r="B48" s="493" t="s">
        <v>249</v>
      </c>
      <c r="C48" s="494" t="s">
        <v>46</v>
      </c>
      <c r="D48" s="698">
        <v>0</v>
      </c>
      <c r="E48" s="699"/>
      <c r="F48" s="495">
        <f t="shared" si="16"/>
        <v>0</v>
      </c>
      <c r="G48" s="700">
        <v>0</v>
      </c>
      <c r="H48" s="701"/>
      <c r="I48" s="701"/>
      <c r="J48" s="495">
        <f t="shared" si="17"/>
        <v>0</v>
      </c>
      <c r="K48" s="700">
        <v>0</v>
      </c>
      <c r="L48" s="701"/>
      <c r="M48" s="701"/>
      <c r="N48" s="495">
        <f t="shared" si="18"/>
        <v>0</v>
      </c>
      <c r="O48" s="700">
        <v>0</v>
      </c>
      <c r="P48" s="701"/>
      <c r="Q48" s="701"/>
      <c r="R48" s="495">
        <f t="shared" si="19"/>
        <v>0</v>
      </c>
    </row>
    <row r="49" spans="1:18" x14ac:dyDescent="0.3">
      <c r="A49" s="490" t="s">
        <v>239</v>
      </c>
      <c r="B49" s="490" t="s">
        <v>308</v>
      </c>
      <c r="C49" s="507" t="s">
        <v>562</v>
      </c>
      <c r="D49" s="702">
        <f>SUM(D50:E52)</f>
        <v>0</v>
      </c>
      <c r="E49" s="699"/>
      <c r="F49" s="492">
        <f>D49/7.5345</f>
        <v>0</v>
      </c>
      <c r="G49" s="703">
        <f>SUM(G50:I52)</f>
        <v>369190.5</v>
      </c>
      <c r="H49" s="701"/>
      <c r="I49" s="701"/>
      <c r="J49" s="492">
        <f>G49/7.5345</f>
        <v>49000</v>
      </c>
      <c r="K49" s="703">
        <f>SUM(K50:M52)</f>
        <v>0</v>
      </c>
      <c r="L49" s="701"/>
      <c r="M49" s="701"/>
      <c r="N49" s="492">
        <f>K49/7.5345</f>
        <v>0</v>
      </c>
      <c r="O49" s="703">
        <f>SUM(O50:Q52)</f>
        <v>0</v>
      </c>
      <c r="P49" s="701"/>
      <c r="Q49" s="701"/>
      <c r="R49" s="492">
        <f>O49/7.5345</f>
        <v>0</v>
      </c>
    </row>
    <row r="50" spans="1:18" ht="20.399999999999999" x14ac:dyDescent="0.3">
      <c r="A50" s="493" t="s">
        <v>309</v>
      </c>
      <c r="B50" s="493">
        <v>638</v>
      </c>
      <c r="C50" s="516" t="s">
        <v>563</v>
      </c>
      <c r="D50" s="698">
        <v>0</v>
      </c>
      <c r="E50" s="699"/>
      <c r="F50" s="495">
        <f>D50/7.5345</f>
        <v>0</v>
      </c>
      <c r="G50" s="700">
        <v>369190.5</v>
      </c>
      <c r="H50" s="701"/>
      <c r="I50" s="701"/>
      <c r="J50" s="495">
        <f>G50/7.5345</f>
        <v>49000</v>
      </c>
      <c r="K50" s="700">
        <v>0</v>
      </c>
      <c r="L50" s="701"/>
      <c r="M50" s="701"/>
      <c r="N50" s="495">
        <f>K50/7.5345</f>
        <v>0</v>
      </c>
      <c r="O50" s="700">
        <v>0</v>
      </c>
      <c r="P50" s="701"/>
      <c r="Q50" s="701"/>
      <c r="R50" s="495">
        <f>O50/7.5345</f>
        <v>0</v>
      </c>
    </row>
    <row r="51" spans="1:18" ht="20.399999999999999" x14ac:dyDescent="0.3">
      <c r="A51" s="493" t="s">
        <v>310</v>
      </c>
      <c r="B51" s="493">
        <v>638</v>
      </c>
      <c r="C51" s="516" t="s">
        <v>564</v>
      </c>
      <c r="D51" s="698">
        <v>0</v>
      </c>
      <c r="E51" s="699"/>
      <c r="F51" s="495">
        <f t="shared" ref="F51:F52" si="20">D51/7.5345</f>
        <v>0</v>
      </c>
      <c r="G51" s="700">
        <v>0</v>
      </c>
      <c r="H51" s="701"/>
      <c r="I51" s="701"/>
      <c r="J51" s="495">
        <f t="shared" ref="J51:J52" si="21">G51/7.5345</f>
        <v>0</v>
      </c>
      <c r="K51" s="700">
        <v>0</v>
      </c>
      <c r="L51" s="701"/>
      <c r="M51" s="701"/>
      <c r="N51" s="495">
        <f t="shared" ref="N51:N52" si="22">K51/7.5345</f>
        <v>0</v>
      </c>
      <c r="O51" s="700">
        <v>0</v>
      </c>
      <c r="P51" s="701"/>
      <c r="Q51" s="701"/>
      <c r="R51" s="495">
        <f t="shared" ref="R51:R52" si="23">O51/7.5345</f>
        <v>0</v>
      </c>
    </row>
    <row r="52" spans="1:18" ht="20.399999999999999" x14ac:dyDescent="0.3">
      <c r="A52" s="493" t="s">
        <v>311</v>
      </c>
      <c r="B52" s="493" t="s">
        <v>291</v>
      </c>
      <c r="C52" s="494" t="s">
        <v>292</v>
      </c>
      <c r="D52" s="698">
        <v>0</v>
      </c>
      <c r="E52" s="699"/>
      <c r="F52" s="495">
        <f t="shared" si="20"/>
        <v>0</v>
      </c>
      <c r="G52" s="700">
        <v>0</v>
      </c>
      <c r="H52" s="701"/>
      <c r="I52" s="701"/>
      <c r="J52" s="495">
        <f t="shared" si="21"/>
        <v>0</v>
      </c>
      <c r="K52" s="700">
        <v>0</v>
      </c>
      <c r="L52" s="701"/>
      <c r="M52" s="701"/>
      <c r="N52" s="495">
        <f t="shared" si="22"/>
        <v>0</v>
      </c>
      <c r="O52" s="700">
        <v>0</v>
      </c>
      <c r="P52" s="701"/>
      <c r="Q52" s="701"/>
      <c r="R52" s="495">
        <f t="shared" si="23"/>
        <v>0</v>
      </c>
    </row>
    <row r="53" spans="1:18" ht="0" hidden="1" customHeight="1" x14ac:dyDescent="0.3">
      <c r="F53" s="495"/>
      <c r="J53" s="497"/>
      <c r="N53" s="495"/>
      <c r="R53" s="495"/>
    </row>
    <row r="54" spans="1:18" s="505" customFormat="1" ht="17.25" customHeight="1" x14ac:dyDescent="0.3">
      <c r="A54" s="498" t="s">
        <v>312</v>
      </c>
      <c r="B54" s="498" t="s">
        <v>313</v>
      </c>
      <c r="C54" s="499" t="s">
        <v>314</v>
      </c>
      <c r="D54" s="500"/>
      <c r="E54" s="501">
        <f>SUM(E55)</f>
        <v>3135978</v>
      </c>
      <c r="F54" s="502">
        <f>E54/7.5345</f>
        <v>416215.80728648219</v>
      </c>
      <c r="G54" s="503"/>
      <c r="H54" s="503"/>
      <c r="I54" s="501">
        <f>SUM(I55)</f>
        <v>3020210</v>
      </c>
      <c r="J54" s="502">
        <f>I54/7.5345</f>
        <v>400850.75320193771</v>
      </c>
      <c r="K54" s="503"/>
      <c r="L54" s="503"/>
      <c r="M54" s="501">
        <f>SUM(M55)</f>
        <v>3221000</v>
      </c>
      <c r="N54" s="502">
        <f>M54/7.5345</f>
        <v>427500.16590351047</v>
      </c>
      <c r="O54" s="503"/>
      <c r="P54" s="503"/>
      <c r="Q54" s="501">
        <f>SUM(Q55)</f>
        <v>3301000</v>
      </c>
      <c r="R54" s="504">
        <f>Q54/7.5345</f>
        <v>438117.99057668058</v>
      </c>
    </row>
    <row r="55" spans="1:18" s="505" customFormat="1" ht="12" customHeight="1" x14ac:dyDescent="0.3">
      <c r="A55" s="506" t="s">
        <v>239</v>
      </c>
      <c r="B55" s="506" t="s">
        <v>278</v>
      </c>
      <c r="C55" s="507" t="s">
        <v>279</v>
      </c>
      <c r="D55" s="508"/>
      <c r="E55" s="509">
        <f>SUM(E56)</f>
        <v>3135978</v>
      </c>
      <c r="F55" s="510">
        <f>E55/7.5345</f>
        <v>416215.80728648219</v>
      </c>
      <c r="G55" s="511"/>
      <c r="H55" s="511"/>
      <c r="I55" s="509">
        <f>SUM(I56)</f>
        <v>3020210</v>
      </c>
      <c r="J55" s="510">
        <f>I55/7.5345</f>
        <v>400850.75320193771</v>
      </c>
      <c r="K55" s="511"/>
      <c r="L55" s="511"/>
      <c r="M55" s="509">
        <f>SUM(M56)</f>
        <v>3221000</v>
      </c>
      <c r="N55" s="510">
        <f>M55/7.5345</f>
        <v>427500.16590351047</v>
      </c>
      <c r="O55" s="511"/>
      <c r="P55" s="511"/>
      <c r="Q55" s="509">
        <f>SUM(Q56)</f>
        <v>3301000</v>
      </c>
      <c r="R55" s="510">
        <f>Q55/7.5345</f>
        <v>438117.99057668058</v>
      </c>
    </row>
    <row r="56" spans="1:18" s="505" customFormat="1" ht="12.75" customHeight="1" x14ac:dyDescent="0.3">
      <c r="A56" s="512" t="s">
        <v>239</v>
      </c>
      <c r="B56" s="512" t="s">
        <v>315</v>
      </c>
      <c r="C56" s="513" t="s">
        <v>316</v>
      </c>
      <c r="D56" s="514"/>
      <c r="E56" s="509">
        <f>SUM(E57:E72)</f>
        <v>3135978</v>
      </c>
      <c r="F56" s="510">
        <f>E56/7.5345</f>
        <v>416215.80728648219</v>
      </c>
      <c r="G56" s="511"/>
      <c r="H56" s="511"/>
      <c r="I56" s="509">
        <f>SUM(I57:I72)</f>
        <v>3020210</v>
      </c>
      <c r="J56" s="510">
        <f>I56/7.5345</f>
        <v>400850.75320193771</v>
      </c>
      <c r="K56" s="511"/>
      <c r="L56" s="511"/>
      <c r="M56" s="509">
        <f>SUM(M57:M72)</f>
        <v>3221000</v>
      </c>
      <c r="N56" s="510">
        <f>M56/7.5345</f>
        <v>427500.16590351047</v>
      </c>
      <c r="O56" s="511"/>
      <c r="P56" s="511"/>
      <c r="Q56" s="509">
        <f>SUM(Q57:Q72)</f>
        <v>3301000</v>
      </c>
      <c r="R56" s="510">
        <f>Q56/7.5345</f>
        <v>438117.99057668058</v>
      </c>
    </row>
    <row r="57" spans="1:18" s="505" customFormat="1" ht="13.5" customHeight="1" x14ac:dyDescent="0.3">
      <c r="A57" s="515"/>
      <c r="B57" s="515">
        <v>67</v>
      </c>
      <c r="C57" s="516" t="s">
        <v>317</v>
      </c>
      <c r="D57" s="517"/>
      <c r="E57" s="518">
        <v>3135978</v>
      </c>
      <c r="F57" s="495">
        <f>E57/7.5345</f>
        <v>416215.80728648219</v>
      </c>
      <c r="G57" s="519"/>
      <c r="H57" s="519"/>
      <c r="I57" s="518">
        <v>3020210</v>
      </c>
      <c r="J57" s="495">
        <f>I57/7.5345</f>
        <v>400850.75320193771</v>
      </c>
      <c r="K57" s="519"/>
      <c r="L57" s="519"/>
      <c r="M57" s="518">
        <v>3221000</v>
      </c>
      <c r="N57" s="495">
        <f>M57/7.5345</f>
        <v>427500.16590351047</v>
      </c>
      <c r="O57" s="519"/>
      <c r="P57" s="519"/>
      <c r="Q57" s="518">
        <v>3301000</v>
      </c>
      <c r="R57" s="495">
        <f>Q57/7.5345</f>
        <v>438117.99057668058</v>
      </c>
    </row>
    <row r="58" spans="1:18" s="505" customFormat="1" x14ac:dyDescent="0.3">
      <c r="A58" s="515"/>
      <c r="B58" s="515"/>
      <c r="C58" s="516"/>
      <c r="D58" s="517"/>
      <c r="E58" s="518"/>
      <c r="F58" s="518"/>
      <c r="G58" s="519"/>
      <c r="H58" s="519"/>
      <c r="I58" s="518"/>
      <c r="J58" s="518"/>
      <c r="K58" s="519"/>
      <c r="L58" s="519"/>
      <c r="M58" s="518"/>
      <c r="N58" s="518"/>
      <c r="O58" s="519"/>
      <c r="P58" s="519"/>
      <c r="Q58" s="518"/>
    </row>
    <row r="59" spans="1:18" s="505" customFormat="1" x14ac:dyDescent="0.3">
      <c r="A59" s="515"/>
      <c r="B59" s="515"/>
      <c r="C59" s="516"/>
      <c r="D59" s="517"/>
      <c r="E59" s="518"/>
      <c r="F59" s="518"/>
      <c r="G59" s="519"/>
      <c r="H59" s="519"/>
      <c r="I59" s="518"/>
      <c r="J59" s="518"/>
      <c r="K59" s="519"/>
      <c r="L59" s="519"/>
      <c r="M59" s="518"/>
      <c r="N59" s="518"/>
      <c r="O59" s="519"/>
      <c r="P59" s="519"/>
      <c r="Q59" s="518"/>
    </row>
    <row r="60" spans="1:18" s="505" customFormat="1" x14ac:dyDescent="0.3">
      <c r="A60" s="515"/>
      <c r="B60" s="515"/>
      <c r="C60" s="516"/>
      <c r="D60" s="517"/>
      <c r="E60" s="518"/>
      <c r="F60" s="518"/>
      <c r="G60" s="519"/>
      <c r="H60" s="519"/>
      <c r="I60" s="518"/>
      <c r="J60" s="518"/>
      <c r="K60" s="519"/>
      <c r="L60" s="519"/>
      <c r="M60" s="518"/>
      <c r="N60" s="518"/>
      <c r="O60" s="519"/>
      <c r="P60" s="519"/>
      <c r="Q60" s="518"/>
    </row>
    <row r="61" spans="1:18" s="505" customFormat="1" x14ac:dyDescent="0.3">
      <c r="A61" s="515"/>
      <c r="B61" s="515"/>
      <c r="C61" s="516"/>
      <c r="D61" s="517"/>
      <c r="E61" s="518"/>
      <c r="F61" s="518"/>
      <c r="G61" s="519"/>
      <c r="H61" s="519"/>
      <c r="I61" s="518"/>
      <c r="J61" s="518"/>
      <c r="K61" s="519"/>
      <c r="L61" s="519"/>
      <c r="M61" s="518"/>
      <c r="N61" s="518"/>
      <c r="O61" s="519"/>
      <c r="P61" s="519"/>
      <c r="Q61" s="518"/>
    </row>
    <row r="62" spans="1:18" s="505" customFormat="1" x14ac:dyDescent="0.3">
      <c r="A62" s="515"/>
      <c r="B62" s="515"/>
      <c r="C62" s="516"/>
      <c r="D62" s="517"/>
      <c r="E62" s="518"/>
      <c r="F62" s="518"/>
      <c r="G62" s="519"/>
      <c r="H62" s="519"/>
      <c r="I62" s="518"/>
      <c r="J62" s="518"/>
      <c r="K62" s="519"/>
      <c r="L62" s="519"/>
      <c r="M62" s="518"/>
      <c r="N62" s="518"/>
      <c r="O62" s="519"/>
      <c r="P62" s="519"/>
      <c r="Q62" s="518"/>
    </row>
    <row r="63" spans="1:18" s="505" customFormat="1" x14ac:dyDescent="0.3">
      <c r="A63" s="515"/>
      <c r="B63" s="515"/>
      <c r="C63" s="516"/>
      <c r="D63" s="517"/>
      <c r="E63" s="518"/>
      <c r="F63" s="518"/>
      <c r="G63" s="519"/>
      <c r="H63" s="519"/>
      <c r="I63" s="518"/>
      <c r="J63" s="518"/>
      <c r="K63" s="519"/>
      <c r="L63" s="519"/>
      <c r="M63" s="518"/>
      <c r="N63" s="518"/>
      <c r="O63" s="519"/>
      <c r="P63" s="519"/>
      <c r="Q63" s="518"/>
    </row>
    <row r="64" spans="1:18" s="505" customFormat="1" x14ac:dyDescent="0.3">
      <c r="A64" s="515"/>
      <c r="B64" s="515"/>
      <c r="C64" s="516"/>
      <c r="D64" s="517"/>
      <c r="E64" s="518"/>
      <c r="F64" s="518"/>
      <c r="G64" s="519"/>
      <c r="H64" s="519"/>
      <c r="I64" s="518"/>
      <c r="J64" s="518"/>
      <c r="K64" s="519"/>
      <c r="L64" s="519"/>
      <c r="M64" s="518"/>
      <c r="N64" s="518"/>
      <c r="O64" s="519"/>
      <c r="P64" s="519"/>
      <c r="Q64" s="518"/>
    </row>
    <row r="65" spans="1:17" s="505" customFormat="1" x14ac:dyDescent="0.3">
      <c r="A65" s="515"/>
      <c r="B65" s="515"/>
      <c r="C65" s="516"/>
      <c r="D65" s="517"/>
      <c r="E65" s="518"/>
      <c r="F65" s="518"/>
      <c r="G65" s="519"/>
      <c r="H65" s="519"/>
      <c r="I65" s="518"/>
      <c r="J65" s="518"/>
      <c r="K65" s="519"/>
      <c r="L65" s="519"/>
      <c r="M65" s="518"/>
      <c r="N65" s="518"/>
      <c r="O65" s="519"/>
      <c r="P65" s="519"/>
      <c r="Q65" s="518"/>
    </row>
    <row r="66" spans="1:17" s="505" customFormat="1" x14ac:dyDescent="0.3">
      <c r="A66" s="515"/>
      <c r="B66" s="515"/>
      <c r="C66" s="516"/>
      <c r="D66" s="517"/>
      <c r="E66" s="518"/>
      <c r="F66" s="518"/>
      <c r="G66" s="519"/>
      <c r="H66" s="519"/>
      <c r="I66" s="518"/>
      <c r="J66" s="518"/>
      <c r="K66" s="519"/>
      <c r="L66" s="519"/>
      <c r="M66" s="518"/>
      <c r="N66" s="518"/>
      <c r="O66" s="519"/>
      <c r="P66" s="519"/>
      <c r="Q66" s="518"/>
    </row>
    <row r="67" spans="1:17" s="505" customFormat="1" x14ac:dyDescent="0.3">
      <c r="A67" s="515"/>
      <c r="B67" s="515"/>
      <c r="C67" s="516"/>
      <c r="D67" s="517"/>
      <c r="E67" s="518"/>
      <c r="F67" s="518"/>
      <c r="G67" s="519"/>
      <c r="H67" s="519"/>
      <c r="I67" s="518"/>
      <c r="J67" s="518"/>
      <c r="K67" s="519"/>
      <c r="L67" s="519"/>
      <c r="M67" s="518"/>
      <c r="N67" s="518"/>
      <c r="O67" s="519"/>
      <c r="P67" s="519"/>
      <c r="Q67" s="518"/>
    </row>
    <row r="68" spans="1:17" s="505" customFormat="1" x14ac:dyDescent="0.3">
      <c r="A68" s="515"/>
      <c r="B68" s="515"/>
      <c r="C68" s="516"/>
      <c r="D68" s="517"/>
      <c r="E68" s="518"/>
      <c r="F68" s="518"/>
      <c r="G68" s="519"/>
      <c r="H68" s="519"/>
      <c r="I68" s="518"/>
      <c r="J68" s="518"/>
      <c r="K68" s="519"/>
      <c r="L68" s="519"/>
      <c r="M68" s="518"/>
      <c r="N68" s="518"/>
      <c r="O68" s="519"/>
      <c r="P68" s="519"/>
      <c r="Q68" s="518"/>
    </row>
    <row r="69" spans="1:17" s="505" customFormat="1" x14ac:dyDescent="0.3">
      <c r="A69" s="515"/>
      <c r="B69" s="515"/>
      <c r="C69" s="516"/>
      <c r="D69" s="517"/>
      <c r="E69" s="518"/>
      <c r="F69" s="518"/>
      <c r="G69" s="519"/>
      <c r="H69" s="519"/>
      <c r="I69" s="518"/>
      <c r="J69" s="518"/>
      <c r="K69" s="519"/>
      <c r="L69" s="519"/>
      <c r="M69" s="518"/>
      <c r="N69" s="518"/>
      <c r="O69" s="519"/>
      <c r="P69" s="519"/>
      <c r="Q69" s="518"/>
    </row>
    <row r="70" spans="1:17" s="505" customFormat="1" x14ac:dyDescent="0.3">
      <c r="A70" s="515"/>
      <c r="B70" s="515"/>
      <c r="C70" s="516"/>
      <c r="D70" s="517"/>
      <c r="E70" s="518"/>
      <c r="F70" s="518"/>
      <c r="G70" s="519"/>
      <c r="H70" s="519"/>
      <c r="I70" s="518"/>
      <c r="J70" s="518"/>
      <c r="K70" s="519"/>
      <c r="L70" s="519"/>
      <c r="M70" s="518"/>
      <c r="N70" s="518"/>
      <c r="O70" s="519"/>
      <c r="P70" s="519"/>
      <c r="Q70" s="518"/>
    </row>
    <row r="71" spans="1:17" s="505" customFormat="1" x14ac:dyDescent="0.3">
      <c r="A71" s="515"/>
      <c r="B71" s="515"/>
      <c r="C71" s="516"/>
      <c r="D71" s="517"/>
      <c r="E71" s="518"/>
      <c r="F71" s="518"/>
      <c r="G71" s="519"/>
      <c r="H71" s="519"/>
      <c r="I71" s="518"/>
      <c r="J71" s="518"/>
      <c r="K71" s="519"/>
      <c r="L71" s="519"/>
      <c r="M71" s="518"/>
      <c r="N71" s="518"/>
      <c r="O71" s="519"/>
      <c r="P71" s="519"/>
      <c r="Q71" s="518"/>
    </row>
    <row r="72" spans="1:17" s="505" customFormat="1" x14ac:dyDescent="0.3">
      <c r="A72" s="515"/>
      <c r="B72" s="515"/>
      <c r="C72" s="516"/>
      <c r="D72" s="517"/>
      <c r="E72" s="518"/>
      <c r="F72" s="518"/>
      <c r="G72" s="519"/>
      <c r="H72" s="519"/>
      <c r="I72" s="518"/>
      <c r="J72" s="518"/>
      <c r="K72" s="519"/>
      <c r="L72" s="519"/>
      <c r="M72" s="518"/>
      <c r="N72" s="518"/>
      <c r="O72" s="519"/>
      <c r="P72" s="519"/>
      <c r="Q72" s="518"/>
    </row>
    <row r="73" spans="1:17" x14ac:dyDescent="0.3">
      <c r="A73" s="519"/>
      <c r="B73" s="519"/>
      <c r="C73" s="519"/>
      <c r="D73" s="518"/>
      <c r="E73" s="518"/>
      <c r="F73" s="518"/>
      <c r="G73" s="519"/>
      <c r="H73" s="519"/>
      <c r="I73" s="519"/>
      <c r="J73" s="519"/>
      <c r="K73" s="519"/>
      <c r="L73" s="519"/>
      <c r="M73" s="519"/>
      <c r="N73" s="519"/>
      <c r="O73" s="519"/>
      <c r="P73" s="519"/>
      <c r="Q73" s="519"/>
    </row>
  </sheetData>
  <sheetProtection password="DEB0" sheet="1" objects="1" scenarios="1"/>
  <mergeCells count="154">
    <mergeCell ref="D16:E16"/>
    <mergeCell ref="G16:I16"/>
    <mergeCell ref="K16:M16"/>
    <mergeCell ref="O16:Q16"/>
    <mergeCell ref="D17:E17"/>
    <mergeCell ref="G17:I17"/>
    <mergeCell ref="K17:M17"/>
    <mergeCell ref="O17:Q17"/>
    <mergeCell ref="A1:D1"/>
    <mergeCell ref="A3:D3"/>
    <mergeCell ref="A5:E5"/>
    <mergeCell ref="A7:E7"/>
    <mergeCell ref="A9:E9"/>
    <mergeCell ref="A11:Q13"/>
    <mergeCell ref="D20:E20"/>
    <mergeCell ref="G20:I20"/>
    <mergeCell ref="K20:M20"/>
    <mergeCell ref="O20:Q20"/>
    <mergeCell ref="D21:E21"/>
    <mergeCell ref="G21:I21"/>
    <mergeCell ref="K21:M21"/>
    <mergeCell ref="O21:Q21"/>
    <mergeCell ref="D18:E18"/>
    <mergeCell ref="G18:I18"/>
    <mergeCell ref="K18:M18"/>
    <mergeCell ref="O18:Q18"/>
    <mergeCell ref="D19:E19"/>
    <mergeCell ref="G19:I19"/>
    <mergeCell ref="K19:M19"/>
    <mergeCell ref="O19:Q19"/>
    <mergeCell ref="D24:E24"/>
    <mergeCell ref="G24:I24"/>
    <mergeCell ref="K24:M24"/>
    <mergeCell ref="O24:Q24"/>
    <mergeCell ref="D25:E25"/>
    <mergeCell ref="G25:I25"/>
    <mergeCell ref="K25:M25"/>
    <mergeCell ref="O25:Q25"/>
    <mergeCell ref="D22:E22"/>
    <mergeCell ref="G22:I22"/>
    <mergeCell ref="K22:M22"/>
    <mergeCell ref="O22:Q22"/>
    <mergeCell ref="D23:E23"/>
    <mergeCell ref="G23:I23"/>
    <mergeCell ref="K23:M23"/>
    <mergeCell ref="O23:Q23"/>
    <mergeCell ref="D28:E28"/>
    <mergeCell ref="G28:I28"/>
    <mergeCell ref="K28:M28"/>
    <mergeCell ref="O28:Q28"/>
    <mergeCell ref="D29:E29"/>
    <mergeCell ref="G29:I29"/>
    <mergeCell ref="K29:M29"/>
    <mergeCell ref="O29:Q29"/>
    <mergeCell ref="D26:E26"/>
    <mergeCell ref="G26:I26"/>
    <mergeCell ref="K26:M26"/>
    <mergeCell ref="O26:Q26"/>
    <mergeCell ref="D27:E27"/>
    <mergeCell ref="G27:I27"/>
    <mergeCell ref="K27:M27"/>
    <mergeCell ref="O27:Q27"/>
    <mergeCell ref="D32:E32"/>
    <mergeCell ref="G32:I32"/>
    <mergeCell ref="K32:M32"/>
    <mergeCell ref="O32:Q32"/>
    <mergeCell ref="D33:E33"/>
    <mergeCell ref="G33:I33"/>
    <mergeCell ref="K33:M33"/>
    <mergeCell ref="O33:Q33"/>
    <mergeCell ref="D30:E30"/>
    <mergeCell ref="G30:I30"/>
    <mergeCell ref="K30:M30"/>
    <mergeCell ref="O30:Q30"/>
    <mergeCell ref="D31:E31"/>
    <mergeCell ref="G31:I31"/>
    <mergeCell ref="K31:M31"/>
    <mergeCell ref="O31:Q31"/>
    <mergeCell ref="D36:E36"/>
    <mergeCell ref="G36:I36"/>
    <mergeCell ref="K36:M36"/>
    <mergeCell ref="O36:Q36"/>
    <mergeCell ref="D37:E37"/>
    <mergeCell ref="G37:I37"/>
    <mergeCell ref="K37:M37"/>
    <mergeCell ref="O37:Q37"/>
    <mergeCell ref="D34:E34"/>
    <mergeCell ref="G34:I34"/>
    <mergeCell ref="K34:M34"/>
    <mergeCell ref="O34:Q34"/>
    <mergeCell ref="D35:E35"/>
    <mergeCell ref="G35:I35"/>
    <mergeCell ref="K35:M35"/>
    <mergeCell ref="O35:Q35"/>
    <mergeCell ref="D40:E40"/>
    <mergeCell ref="G40:I40"/>
    <mergeCell ref="K40:M40"/>
    <mergeCell ref="O40:Q40"/>
    <mergeCell ref="D41:E41"/>
    <mergeCell ref="G41:I41"/>
    <mergeCell ref="K41:M41"/>
    <mergeCell ref="O41:Q41"/>
    <mergeCell ref="D38:E38"/>
    <mergeCell ref="G38:I38"/>
    <mergeCell ref="K38:M38"/>
    <mergeCell ref="O38:Q38"/>
    <mergeCell ref="D39:E39"/>
    <mergeCell ref="G39:I39"/>
    <mergeCell ref="K39:M39"/>
    <mergeCell ref="O39:Q39"/>
    <mergeCell ref="D44:E44"/>
    <mergeCell ref="G44:I44"/>
    <mergeCell ref="K44:M44"/>
    <mergeCell ref="O44:Q44"/>
    <mergeCell ref="D45:E45"/>
    <mergeCell ref="G45:I45"/>
    <mergeCell ref="K45:M45"/>
    <mergeCell ref="O45:Q45"/>
    <mergeCell ref="D42:E42"/>
    <mergeCell ref="G42:I42"/>
    <mergeCell ref="K42:M42"/>
    <mergeCell ref="O42:Q42"/>
    <mergeCell ref="D43:E43"/>
    <mergeCell ref="G43:I43"/>
    <mergeCell ref="K43:M43"/>
    <mergeCell ref="O43:Q43"/>
    <mergeCell ref="D48:E48"/>
    <mergeCell ref="G48:I48"/>
    <mergeCell ref="K48:M48"/>
    <mergeCell ref="O48:Q48"/>
    <mergeCell ref="D49:E49"/>
    <mergeCell ref="G49:I49"/>
    <mergeCell ref="K49:M49"/>
    <mergeCell ref="O49:Q49"/>
    <mergeCell ref="D46:E46"/>
    <mergeCell ref="G46:I46"/>
    <mergeCell ref="K46:M46"/>
    <mergeCell ref="O46:Q46"/>
    <mergeCell ref="D47:E47"/>
    <mergeCell ref="G47:I47"/>
    <mergeCell ref="K47:M47"/>
    <mergeCell ref="O47:Q47"/>
    <mergeCell ref="D52:E52"/>
    <mergeCell ref="G52:I52"/>
    <mergeCell ref="K52:M52"/>
    <mergeCell ref="O52:Q52"/>
    <mergeCell ref="D50:E50"/>
    <mergeCell ref="G50:I50"/>
    <mergeCell ref="K50:M50"/>
    <mergeCell ref="O50:Q50"/>
    <mergeCell ref="D51:E51"/>
    <mergeCell ref="G51:I51"/>
    <mergeCell ref="K51:M51"/>
    <mergeCell ref="O51:Q51"/>
  </mergeCells>
  <pageMargins left="0.39370078740157499" right="0.196850393700787" top="0.39370078740157499" bottom="0.63976377952755903" header="0.39370078740157499" footer="0.39370078740157499"/>
  <pageSetup paperSize="9" scale="83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showGridLines="0" topLeftCell="A115" workbookViewId="0">
      <selection activeCell="B67" sqref="B67"/>
    </sheetView>
  </sheetViews>
  <sheetFormatPr defaultColWidth="9.109375" defaultRowHeight="14.4" x14ac:dyDescent="0.3"/>
  <cols>
    <col min="1" max="1" width="8" style="479" customWidth="1"/>
    <col min="2" max="2" width="7.88671875" style="479" customWidth="1"/>
    <col min="3" max="3" width="42.33203125" style="479" customWidth="1"/>
    <col min="4" max="5" width="14.109375" style="479" customWidth="1"/>
    <col min="6" max="7" width="13.88671875" style="479" customWidth="1"/>
    <col min="8" max="9" width="12.6640625" style="479" customWidth="1"/>
    <col min="10" max="10" width="13.44140625" style="479" customWidth="1"/>
    <col min="11" max="11" width="12.6640625" style="479" customWidth="1"/>
    <col min="12" max="16384" width="9.109375" style="479"/>
  </cols>
  <sheetData>
    <row r="1" spans="1:11" ht="2.85" customHeight="1" x14ac:dyDescent="0.3"/>
    <row r="2" spans="1:11" ht="20.399999999999999" x14ac:dyDescent="0.3">
      <c r="A2" s="483" t="s">
        <v>318</v>
      </c>
      <c r="B2" s="483" t="s">
        <v>319</v>
      </c>
      <c r="C2" s="483" t="s">
        <v>320</v>
      </c>
      <c r="D2" s="520" t="s">
        <v>321</v>
      </c>
      <c r="E2" s="521" t="s">
        <v>322</v>
      </c>
      <c r="F2" s="520" t="s">
        <v>323</v>
      </c>
      <c r="G2" s="521" t="s">
        <v>233</v>
      </c>
      <c r="H2" s="520" t="s">
        <v>324</v>
      </c>
      <c r="I2" s="521" t="s">
        <v>325</v>
      </c>
      <c r="J2" s="520" t="s">
        <v>326</v>
      </c>
      <c r="K2" s="521" t="s">
        <v>327</v>
      </c>
    </row>
    <row r="3" spans="1:11" x14ac:dyDescent="0.3">
      <c r="A3" s="487" t="s">
        <v>223</v>
      </c>
      <c r="B3" s="487" t="s">
        <v>223</v>
      </c>
      <c r="C3" s="488" t="s">
        <v>328</v>
      </c>
      <c r="D3" s="522">
        <f t="shared" ref="D3:J5" si="0">SUM(D4)</f>
        <v>139900000</v>
      </c>
      <c r="E3" s="522">
        <f t="shared" ref="E3:E20" si="1">D3/7.5345</f>
        <v>18567920.897206184</v>
      </c>
      <c r="F3" s="522">
        <f>SUM(F4)</f>
        <v>156426391.56</v>
      </c>
      <c r="G3" s="522">
        <f>F3/7.5345</f>
        <v>20761349.998009156</v>
      </c>
      <c r="H3" s="522">
        <f t="shared" si="0"/>
        <v>146938000</v>
      </c>
      <c r="I3" s="522">
        <f t="shared" ref="I3:I20" si="2">H3/7.5345</f>
        <v>19502024.022828322</v>
      </c>
      <c r="J3" s="522">
        <f t="shared" si="0"/>
        <v>150609000</v>
      </c>
      <c r="K3" s="522">
        <f t="shared" ref="K3:K20" si="3">J3/7.5345</f>
        <v>19989249.452518415</v>
      </c>
    </row>
    <row r="4" spans="1:11" ht="20.399999999999999" x14ac:dyDescent="0.3">
      <c r="A4" s="523" t="s">
        <v>329</v>
      </c>
      <c r="B4" s="523" t="s">
        <v>330</v>
      </c>
      <c r="C4" s="524" t="s">
        <v>331</v>
      </c>
      <c r="D4" s="525">
        <f t="shared" si="0"/>
        <v>139900000</v>
      </c>
      <c r="E4" s="525">
        <f t="shared" si="1"/>
        <v>18567920.897206184</v>
      </c>
      <c r="F4" s="525">
        <f>SUM(F5)</f>
        <v>156426391.56</v>
      </c>
      <c r="G4" s="525">
        <f>F4/7.5345</f>
        <v>20761349.998009156</v>
      </c>
      <c r="H4" s="525">
        <f t="shared" si="0"/>
        <v>146938000</v>
      </c>
      <c r="I4" s="525">
        <f t="shared" si="2"/>
        <v>19502024.022828322</v>
      </c>
      <c r="J4" s="525">
        <f t="shared" si="0"/>
        <v>150609000</v>
      </c>
      <c r="K4" s="525">
        <f t="shared" si="3"/>
        <v>19989249.452518415</v>
      </c>
    </row>
    <row r="5" spans="1:11" x14ac:dyDescent="0.3">
      <c r="A5" s="526" t="s">
        <v>332</v>
      </c>
      <c r="B5" s="526" t="s">
        <v>333</v>
      </c>
      <c r="C5" s="527" t="s">
        <v>334</v>
      </c>
      <c r="D5" s="528">
        <f t="shared" si="0"/>
        <v>139900000</v>
      </c>
      <c r="E5" s="528">
        <f t="shared" si="1"/>
        <v>18567920.897206184</v>
      </c>
      <c r="F5" s="528">
        <f>SUM(F6)</f>
        <v>156426391.56</v>
      </c>
      <c r="G5" s="528">
        <f>F5/7.5345</f>
        <v>20761349.998009156</v>
      </c>
      <c r="H5" s="528">
        <f t="shared" si="0"/>
        <v>146938000</v>
      </c>
      <c r="I5" s="528">
        <f t="shared" si="2"/>
        <v>19502024.022828322</v>
      </c>
      <c r="J5" s="528">
        <f t="shared" si="0"/>
        <v>150609000</v>
      </c>
      <c r="K5" s="528">
        <f t="shared" si="3"/>
        <v>19989249.452518415</v>
      </c>
    </row>
    <row r="6" spans="1:11" x14ac:dyDescent="0.3">
      <c r="A6" s="529" t="s">
        <v>312</v>
      </c>
      <c r="B6" s="529" t="s">
        <v>335</v>
      </c>
      <c r="C6" s="530" t="s">
        <v>79</v>
      </c>
      <c r="D6" s="531">
        <f>SUM(D7+D21+D67+D79+D91+D98+D105)</f>
        <v>139900000</v>
      </c>
      <c r="E6" s="531">
        <f t="shared" si="1"/>
        <v>18567920.897206184</v>
      </c>
      <c r="F6" s="531">
        <f>SUM(F7+F21+F67+F79+F91+F98+F105)</f>
        <v>156426391.56</v>
      </c>
      <c r="G6" s="531">
        <f>F6/7.5345</f>
        <v>20761349.998009156</v>
      </c>
      <c r="H6" s="531">
        <f>SUM(H7+H21+H67+H79+H91+H98+H105)</f>
        <v>146938000</v>
      </c>
      <c r="I6" s="531">
        <f t="shared" si="2"/>
        <v>19502024.022828322</v>
      </c>
      <c r="J6" s="531">
        <f>SUM(J7+J21+J67+J79+J91+J98+J105)</f>
        <v>150609000</v>
      </c>
      <c r="K6" s="531">
        <f t="shared" si="3"/>
        <v>19989249.452518415</v>
      </c>
    </row>
    <row r="7" spans="1:11" x14ac:dyDescent="0.3">
      <c r="A7" s="490" t="s">
        <v>239</v>
      </c>
      <c r="B7" s="490" t="s">
        <v>240</v>
      </c>
      <c r="C7" s="491" t="s">
        <v>241</v>
      </c>
      <c r="D7" s="532">
        <f>SUM(D8:D20)</f>
        <v>1847100</v>
      </c>
      <c r="E7" s="532">
        <f t="shared" si="1"/>
        <v>245152.29942265578</v>
      </c>
      <c r="F7" s="532">
        <f>SUM(F8:F20)</f>
        <v>979560.35</v>
      </c>
      <c r="G7" s="532">
        <f t="shared" ref="G7:G20" si="4">F7/7.5345</f>
        <v>130010.00066361403</v>
      </c>
      <c r="H7" s="532">
        <f>SUM(H8:H20)</f>
        <v>1981000</v>
      </c>
      <c r="I7" s="532">
        <f t="shared" si="2"/>
        <v>262923.88346937421</v>
      </c>
      <c r="J7" s="532">
        <f>SUM(J8:J20)</f>
        <v>2031000</v>
      </c>
      <c r="K7" s="532">
        <f t="shared" si="3"/>
        <v>269560.02389010548</v>
      </c>
    </row>
    <row r="8" spans="1:11" x14ac:dyDescent="0.3">
      <c r="A8" s="493" t="s">
        <v>336</v>
      </c>
      <c r="B8" s="493" t="s">
        <v>337</v>
      </c>
      <c r="C8" s="494" t="s">
        <v>338</v>
      </c>
      <c r="D8" s="533">
        <v>0</v>
      </c>
      <c r="E8" s="533">
        <f t="shared" si="1"/>
        <v>0</v>
      </c>
      <c r="F8" s="533">
        <v>0</v>
      </c>
      <c r="G8" s="533">
        <f t="shared" si="4"/>
        <v>0</v>
      </c>
      <c r="H8" s="533">
        <v>0</v>
      </c>
      <c r="I8" s="533">
        <f t="shared" si="2"/>
        <v>0</v>
      </c>
      <c r="J8" s="533">
        <v>0</v>
      </c>
      <c r="K8" s="533">
        <f t="shared" si="3"/>
        <v>0</v>
      </c>
    </row>
    <row r="9" spans="1:11" x14ac:dyDescent="0.3">
      <c r="A9" s="493" t="s">
        <v>339</v>
      </c>
      <c r="B9" s="493" t="s">
        <v>340</v>
      </c>
      <c r="C9" s="494" t="s">
        <v>341</v>
      </c>
      <c r="D9" s="533">
        <v>0</v>
      </c>
      <c r="E9" s="533">
        <f t="shared" si="1"/>
        <v>0</v>
      </c>
      <c r="F9" s="533">
        <v>0</v>
      </c>
      <c r="G9" s="533">
        <f t="shared" si="4"/>
        <v>0</v>
      </c>
      <c r="H9" s="533">
        <v>0</v>
      </c>
      <c r="I9" s="533">
        <f t="shared" si="2"/>
        <v>0</v>
      </c>
      <c r="J9" s="533">
        <v>0</v>
      </c>
      <c r="K9" s="533">
        <f t="shared" si="3"/>
        <v>0</v>
      </c>
    </row>
    <row r="10" spans="1:11" x14ac:dyDescent="0.3">
      <c r="A10" s="493" t="s">
        <v>342</v>
      </c>
      <c r="B10" s="493" t="s">
        <v>343</v>
      </c>
      <c r="C10" s="494" t="s">
        <v>344</v>
      </c>
      <c r="D10" s="533">
        <v>0</v>
      </c>
      <c r="E10" s="533">
        <f t="shared" si="1"/>
        <v>0</v>
      </c>
      <c r="F10" s="533">
        <v>0</v>
      </c>
      <c r="G10" s="533">
        <f t="shared" si="4"/>
        <v>0</v>
      </c>
      <c r="H10" s="533">
        <v>0</v>
      </c>
      <c r="I10" s="533">
        <f t="shared" si="2"/>
        <v>0</v>
      </c>
      <c r="J10" s="533">
        <v>0</v>
      </c>
      <c r="K10" s="533">
        <f t="shared" si="3"/>
        <v>0</v>
      </c>
    </row>
    <row r="11" spans="1:11" x14ac:dyDescent="0.3">
      <c r="A11" s="493" t="s">
        <v>345</v>
      </c>
      <c r="B11" s="493" t="s">
        <v>346</v>
      </c>
      <c r="C11" s="494" t="s">
        <v>347</v>
      </c>
      <c r="D11" s="533">
        <v>1847100</v>
      </c>
      <c r="E11" s="533">
        <f t="shared" si="1"/>
        <v>245152.29942265578</v>
      </c>
      <c r="F11" s="533">
        <v>979560.35</v>
      </c>
      <c r="G11" s="533">
        <f t="shared" si="4"/>
        <v>130010.00066361403</v>
      </c>
      <c r="H11" s="533">
        <v>1981000</v>
      </c>
      <c r="I11" s="533">
        <f t="shared" si="2"/>
        <v>262923.88346937421</v>
      </c>
      <c r="J11" s="533">
        <v>2031000</v>
      </c>
      <c r="K11" s="533">
        <f t="shared" si="3"/>
        <v>269560.02389010548</v>
      </c>
    </row>
    <row r="12" spans="1:11" x14ac:dyDescent="0.3">
      <c r="A12" s="493" t="s">
        <v>348</v>
      </c>
      <c r="B12" s="493" t="s">
        <v>349</v>
      </c>
      <c r="C12" s="494" t="s">
        <v>350</v>
      </c>
      <c r="D12" s="533">
        <v>0</v>
      </c>
      <c r="E12" s="533">
        <f t="shared" si="1"/>
        <v>0</v>
      </c>
      <c r="F12" s="533">
        <v>0</v>
      </c>
      <c r="G12" s="533">
        <f t="shared" si="4"/>
        <v>0</v>
      </c>
      <c r="H12" s="533">
        <v>0</v>
      </c>
      <c r="I12" s="533">
        <f t="shared" si="2"/>
        <v>0</v>
      </c>
      <c r="J12" s="533">
        <v>0</v>
      </c>
      <c r="K12" s="533">
        <f t="shared" si="3"/>
        <v>0</v>
      </c>
    </row>
    <row r="13" spans="1:11" x14ac:dyDescent="0.3">
      <c r="A13" s="493" t="s">
        <v>351</v>
      </c>
      <c r="B13" s="493" t="s">
        <v>352</v>
      </c>
      <c r="C13" s="494" t="s">
        <v>353</v>
      </c>
      <c r="D13" s="533">
        <v>0</v>
      </c>
      <c r="E13" s="533">
        <f t="shared" si="1"/>
        <v>0</v>
      </c>
      <c r="F13" s="533">
        <v>0</v>
      </c>
      <c r="G13" s="533">
        <f t="shared" si="4"/>
        <v>0</v>
      </c>
      <c r="H13" s="533">
        <v>0</v>
      </c>
      <c r="I13" s="533">
        <f t="shared" si="2"/>
        <v>0</v>
      </c>
      <c r="J13" s="533">
        <v>0</v>
      </c>
      <c r="K13" s="533">
        <f t="shared" si="3"/>
        <v>0</v>
      </c>
    </row>
    <row r="14" spans="1:11" x14ac:dyDescent="0.3">
      <c r="A14" s="493" t="s">
        <v>354</v>
      </c>
      <c r="B14" s="493" t="s">
        <v>355</v>
      </c>
      <c r="C14" s="494" t="s">
        <v>356</v>
      </c>
      <c r="D14" s="533">
        <v>0</v>
      </c>
      <c r="E14" s="533">
        <f t="shared" si="1"/>
        <v>0</v>
      </c>
      <c r="F14" s="533">
        <v>0</v>
      </c>
      <c r="G14" s="533">
        <f t="shared" si="4"/>
        <v>0</v>
      </c>
      <c r="H14" s="533">
        <v>0</v>
      </c>
      <c r="I14" s="533">
        <f t="shared" si="2"/>
        <v>0</v>
      </c>
      <c r="J14" s="533">
        <v>0</v>
      </c>
      <c r="K14" s="533">
        <f t="shared" si="3"/>
        <v>0</v>
      </c>
    </row>
    <row r="15" spans="1:11" x14ac:dyDescent="0.3">
      <c r="A15" s="493" t="s">
        <v>357</v>
      </c>
      <c r="B15" s="493" t="s">
        <v>358</v>
      </c>
      <c r="C15" s="494" t="s">
        <v>359</v>
      </c>
      <c r="D15" s="533">
        <v>0</v>
      </c>
      <c r="E15" s="533">
        <f t="shared" si="1"/>
        <v>0</v>
      </c>
      <c r="F15" s="533">
        <v>0</v>
      </c>
      <c r="G15" s="533">
        <f t="shared" si="4"/>
        <v>0</v>
      </c>
      <c r="H15" s="533">
        <v>0</v>
      </c>
      <c r="I15" s="533">
        <f t="shared" si="2"/>
        <v>0</v>
      </c>
      <c r="J15" s="533">
        <v>0</v>
      </c>
      <c r="K15" s="533">
        <f t="shared" si="3"/>
        <v>0</v>
      </c>
    </row>
    <row r="16" spans="1:11" x14ac:dyDescent="0.3">
      <c r="A16" s="493" t="s">
        <v>360</v>
      </c>
      <c r="B16" s="493" t="s">
        <v>361</v>
      </c>
      <c r="C16" s="494" t="s">
        <v>362</v>
      </c>
      <c r="D16" s="533">
        <v>0</v>
      </c>
      <c r="E16" s="533">
        <f t="shared" si="1"/>
        <v>0</v>
      </c>
      <c r="F16" s="533">
        <v>0</v>
      </c>
      <c r="G16" s="533">
        <f t="shared" si="4"/>
        <v>0</v>
      </c>
      <c r="H16" s="533">
        <v>0</v>
      </c>
      <c r="I16" s="533">
        <f t="shared" si="2"/>
        <v>0</v>
      </c>
      <c r="J16" s="533">
        <v>0</v>
      </c>
      <c r="K16" s="533">
        <f t="shared" si="3"/>
        <v>0</v>
      </c>
    </row>
    <row r="17" spans="1:11" x14ac:dyDescent="0.3">
      <c r="A17" s="493" t="s">
        <v>363</v>
      </c>
      <c r="B17" s="493" t="s">
        <v>364</v>
      </c>
      <c r="C17" s="494" t="s">
        <v>365</v>
      </c>
      <c r="D17" s="533">
        <v>0</v>
      </c>
      <c r="E17" s="533">
        <f t="shared" si="1"/>
        <v>0</v>
      </c>
      <c r="F17" s="533">
        <v>0</v>
      </c>
      <c r="G17" s="533">
        <f t="shared" si="4"/>
        <v>0</v>
      </c>
      <c r="H17" s="533">
        <v>0</v>
      </c>
      <c r="I17" s="533">
        <f t="shared" si="2"/>
        <v>0</v>
      </c>
      <c r="J17" s="533">
        <v>0</v>
      </c>
      <c r="K17" s="533">
        <f t="shared" si="3"/>
        <v>0</v>
      </c>
    </row>
    <row r="18" spans="1:11" x14ac:dyDescent="0.3">
      <c r="A18" s="493" t="s">
        <v>366</v>
      </c>
      <c r="B18" s="493" t="s">
        <v>367</v>
      </c>
      <c r="C18" s="494" t="s">
        <v>368</v>
      </c>
      <c r="D18" s="533">
        <v>0</v>
      </c>
      <c r="E18" s="533">
        <f t="shared" si="1"/>
        <v>0</v>
      </c>
      <c r="F18" s="533">
        <v>0</v>
      </c>
      <c r="G18" s="533">
        <f t="shared" si="4"/>
        <v>0</v>
      </c>
      <c r="H18" s="533">
        <v>0</v>
      </c>
      <c r="I18" s="533">
        <f t="shared" si="2"/>
        <v>0</v>
      </c>
      <c r="J18" s="533">
        <v>0</v>
      </c>
      <c r="K18" s="533">
        <f t="shared" si="3"/>
        <v>0</v>
      </c>
    </row>
    <row r="19" spans="1:11" x14ac:dyDescent="0.3">
      <c r="A19" s="493" t="s">
        <v>369</v>
      </c>
      <c r="B19" s="493" t="s">
        <v>370</v>
      </c>
      <c r="C19" s="494" t="s">
        <v>107</v>
      </c>
      <c r="D19" s="533">
        <v>0</v>
      </c>
      <c r="E19" s="533">
        <f t="shared" si="1"/>
        <v>0</v>
      </c>
      <c r="F19" s="533">
        <v>0</v>
      </c>
      <c r="G19" s="533">
        <f t="shared" si="4"/>
        <v>0</v>
      </c>
      <c r="H19" s="533">
        <v>0</v>
      </c>
      <c r="I19" s="533">
        <f t="shared" si="2"/>
        <v>0</v>
      </c>
      <c r="J19" s="533">
        <v>0</v>
      </c>
      <c r="K19" s="533">
        <f t="shared" si="3"/>
        <v>0</v>
      </c>
    </row>
    <row r="20" spans="1:11" x14ac:dyDescent="0.3">
      <c r="A20" s="493" t="s">
        <v>371</v>
      </c>
      <c r="B20" s="493" t="s">
        <v>372</v>
      </c>
      <c r="C20" s="494" t="s">
        <v>373</v>
      </c>
      <c r="D20" s="533">
        <v>0</v>
      </c>
      <c r="E20" s="533">
        <f t="shared" si="1"/>
        <v>0</v>
      </c>
      <c r="F20" s="533">
        <v>0</v>
      </c>
      <c r="G20" s="533">
        <f t="shared" si="4"/>
        <v>0</v>
      </c>
      <c r="H20" s="533">
        <v>0</v>
      </c>
      <c r="I20" s="533">
        <f t="shared" si="2"/>
        <v>0</v>
      </c>
      <c r="J20" s="533">
        <v>0</v>
      </c>
      <c r="K20" s="533">
        <f t="shared" si="3"/>
        <v>0</v>
      </c>
    </row>
    <row r="21" spans="1:11" x14ac:dyDescent="0.3">
      <c r="A21" s="490" t="s">
        <v>239</v>
      </c>
      <c r="B21" s="490" t="s">
        <v>256</v>
      </c>
      <c r="C21" s="491" t="s">
        <v>257</v>
      </c>
      <c r="D21" s="532">
        <f>SUM(D22:D66)</f>
        <v>111949922</v>
      </c>
      <c r="E21" s="532">
        <f>D21/7.5345</f>
        <v>14858308.049638329</v>
      </c>
      <c r="F21" s="532">
        <f>SUM(F22:F66)</f>
        <v>132148644.67</v>
      </c>
      <c r="G21" s="532">
        <f>F21/7.5345</f>
        <v>17539139.248788904</v>
      </c>
      <c r="H21" s="532">
        <f>SUM(H22:H66)</f>
        <v>122703000</v>
      </c>
      <c r="I21" s="532">
        <f>H21/7.5345</f>
        <v>16285486.76089986</v>
      </c>
      <c r="J21" s="532">
        <f>SUM(J22:J66)</f>
        <v>125769000</v>
      </c>
      <c r="K21" s="532">
        <f>J21/7.5345</f>
        <v>16692414.891499104</v>
      </c>
    </row>
    <row r="22" spans="1:11" x14ac:dyDescent="0.3">
      <c r="A22" s="493" t="s">
        <v>374</v>
      </c>
      <c r="B22" s="493" t="s">
        <v>375</v>
      </c>
      <c r="C22" s="494" t="s">
        <v>376</v>
      </c>
      <c r="D22" s="534">
        <v>59025000</v>
      </c>
      <c r="E22" s="534">
        <f>D22/7.5345</f>
        <v>7833963.7666733023</v>
      </c>
      <c r="F22" s="533">
        <v>66590378.140000001</v>
      </c>
      <c r="G22" s="533">
        <f>F22/7.5345</f>
        <v>8838062.0001327228</v>
      </c>
      <c r="H22" s="533">
        <v>63286000</v>
      </c>
      <c r="I22" s="533">
        <f>H22/7.5345</f>
        <v>8399495.6533280239</v>
      </c>
      <c r="J22" s="533">
        <v>64870000</v>
      </c>
      <c r="K22" s="533">
        <f>J22/7.5345</f>
        <v>8609728.5818567909</v>
      </c>
    </row>
    <row r="23" spans="1:11" x14ac:dyDescent="0.3">
      <c r="A23" s="493" t="s">
        <v>377</v>
      </c>
      <c r="B23" s="493" t="s">
        <v>375</v>
      </c>
      <c r="C23" s="494" t="s">
        <v>378</v>
      </c>
      <c r="D23" s="534">
        <v>8675000</v>
      </c>
      <c r="E23" s="534">
        <f t="shared" ref="E23:E66" si="5">D23/7.5345</f>
        <v>1151370.3629968809</v>
      </c>
      <c r="F23" s="533">
        <v>9056001.8599999994</v>
      </c>
      <c r="G23" s="533">
        <f t="shared" ref="G23:G66" si="6">F23/7.5345</f>
        <v>1201937.999867277</v>
      </c>
      <c r="H23" s="533">
        <v>9301000</v>
      </c>
      <c r="I23" s="533">
        <f t="shared" ref="I23:I66" si="7">H23/7.5345</f>
        <v>1234454.8410644368</v>
      </c>
      <c r="J23" s="533">
        <v>9535000</v>
      </c>
      <c r="K23" s="533">
        <f t="shared" ref="K23:K66" si="8">J23/7.5345</f>
        <v>1265511.9782334594</v>
      </c>
    </row>
    <row r="24" spans="1:11" s="536" customFormat="1" x14ac:dyDescent="0.3">
      <c r="A24" s="493"/>
      <c r="B24" s="493">
        <v>3114</v>
      </c>
      <c r="C24" s="516" t="s">
        <v>566</v>
      </c>
      <c r="D24" s="534"/>
      <c r="E24" s="534"/>
      <c r="F24" s="537">
        <v>67810.5</v>
      </c>
      <c r="G24" s="537">
        <f t="shared" si="6"/>
        <v>9000</v>
      </c>
      <c r="H24" s="537"/>
      <c r="I24" s="537"/>
      <c r="J24" s="537"/>
      <c r="K24" s="537"/>
    </row>
    <row r="25" spans="1:11" x14ac:dyDescent="0.3">
      <c r="A25" s="493" t="s">
        <v>379</v>
      </c>
      <c r="B25" s="493" t="s">
        <v>380</v>
      </c>
      <c r="C25" s="494" t="s">
        <v>31</v>
      </c>
      <c r="D25" s="534">
        <v>2187000</v>
      </c>
      <c r="E25" s="534">
        <f t="shared" si="5"/>
        <v>290264.78200278716</v>
      </c>
      <c r="F25" s="533">
        <v>2787765</v>
      </c>
      <c r="G25" s="533">
        <f t="shared" si="6"/>
        <v>370000</v>
      </c>
      <c r="H25" s="533">
        <v>2345000</v>
      </c>
      <c r="I25" s="533">
        <f t="shared" si="7"/>
        <v>311234.98573229805</v>
      </c>
      <c r="J25" s="533">
        <v>2404000</v>
      </c>
      <c r="K25" s="533">
        <f t="shared" si="8"/>
        <v>319065.631428761</v>
      </c>
    </row>
    <row r="26" spans="1:11" x14ac:dyDescent="0.3">
      <c r="A26" s="493" t="s">
        <v>381</v>
      </c>
      <c r="B26" s="493" t="s">
        <v>382</v>
      </c>
      <c r="C26" s="494" t="s">
        <v>383</v>
      </c>
      <c r="D26" s="534">
        <v>9573000</v>
      </c>
      <c r="E26" s="534">
        <f t="shared" si="5"/>
        <v>1270555.4449532151</v>
      </c>
      <c r="F26" s="533">
        <v>11038042.5</v>
      </c>
      <c r="G26" s="533">
        <f t="shared" si="6"/>
        <v>1465000</v>
      </c>
      <c r="H26" s="533">
        <v>10264000</v>
      </c>
      <c r="I26" s="533">
        <f t="shared" si="7"/>
        <v>1362266.9055677217</v>
      </c>
      <c r="J26" s="533">
        <v>10521000</v>
      </c>
      <c r="K26" s="533">
        <f t="shared" si="8"/>
        <v>1396376.6673302806</v>
      </c>
    </row>
    <row r="27" spans="1:11" x14ac:dyDescent="0.3">
      <c r="A27" s="493" t="s">
        <v>384</v>
      </c>
      <c r="B27" s="493" t="s">
        <v>385</v>
      </c>
      <c r="C27" s="494" t="s">
        <v>386</v>
      </c>
      <c r="D27" s="534">
        <v>0</v>
      </c>
      <c r="E27" s="534">
        <f t="shared" si="5"/>
        <v>0</v>
      </c>
      <c r="F27" s="533">
        <v>0</v>
      </c>
      <c r="G27" s="533">
        <f t="shared" si="6"/>
        <v>0</v>
      </c>
      <c r="H27" s="533">
        <v>0</v>
      </c>
      <c r="I27" s="533">
        <f t="shared" si="7"/>
        <v>0</v>
      </c>
      <c r="J27" s="533">
        <v>0</v>
      </c>
      <c r="K27" s="533">
        <f t="shared" si="8"/>
        <v>0</v>
      </c>
    </row>
    <row r="28" spans="1:11" x14ac:dyDescent="0.3">
      <c r="A28" s="493" t="s">
        <v>387</v>
      </c>
      <c r="B28" s="493" t="s">
        <v>388</v>
      </c>
      <c r="C28" s="494" t="s">
        <v>389</v>
      </c>
      <c r="D28" s="534">
        <v>92000</v>
      </c>
      <c r="E28" s="534">
        <f t="shared" si="5"/>
        <v>12210.498374145596</v>
      </c>
      <c r="F28" s="533">
        <v>103222.65</v>
      </c>
      <c r="G28" s="533">
        <f t="shared" si="6"/>
        <v>13699.999999999998</v>
      </c>
      <c r="H28" s="533">
        <v>99000</v>
      </c>
      <c r="I28" s="533">
        <f t="shared" si="7"/>
        <v>13139.558033047979</v>
      </c>
      <c r="J28" s="533">
        <v>101000</v>
      </c>
      <c r="K28" s="533">
        <f t="shared" si="8"/>
        <v>13405.003649877232</v>
      </c>
    </row>
    <row r="29" spans="1:11" x14ac:dyDescent="0.3">
      <c r="A29" s="493" t="s">
        <v>390</v>
      </c>
      <c r="B29" s="493" t="s">
        <v>391</v>
      </c>
      <c r="C29" s="494" t="s">
        <v>392</v>
      </c>
      <c r="D29" s="534">
        <v>1830000</v>
      </c>
      <c r="E29" s="534">
        <f t="shared" si="5"/>
        <v>242882.73939876567</v>
      </c>
      <c r="F29" s="533">
        <v>1910003.28</v>
      </c>
      <c r="G29" s="533">
        <f t="shared" si="6"/>
        <v>253500.99940274734</v>
      </c>
      <c r="H29" s="533">
        <v>1961000</v>
      </c>
      <c r="I29" s="533">
        <f t="shared" si="7"/>
        <v>260269.42730108168</v>
      </c>
      <c r="J29" s="533">
        <v>2010000</v>
      </c>
      <c r="K29" s="533">
        <f t="shared" si="8"/>
        <v>266772.84491339838</v>
      </c>
    </row>
    <row r="30" spans="1:11" x14ac:dyDescent="0.3">
      <c r="A30" s="493" t="s">
        <v>393</v>
      </c>
      <c r="B30" s="493" t="s">
        <v>394</v>
      </c>
      <c r="C30" s="494" t="s">
        <v>395</v>
      </c>
      <c r="D30" s="534">
        <v>113000</v>
      </c>
      <c r="E30" s="534">
        <f t="shared" si="5"/>
        <v>14997.677350852744</v>
      </c>
      <c r="F30" s="533">
        <v>247124.06</v>
      </c>
      <c r="G30" s="533">
        <f t="shared" si="6"/>
        <v>32798.999270024549</v>
      </c>
      <c r="H30" s="533">
        <v>122000</v>
      </c>
      <c r="I30" s="533">
        <f t="shared" si="7"/>
        <v>16192.182626584377</v>
      </c>
      <c r="J30" s="533">
        <v>126000</v>
      </c>
      <c r="K30" s="533">
        <f t="shared" si="8"/>
        <v>16723.073860242883</v>
      </c>
    </row>
    <row r="31" spans="1:11" x14ac:dyDescent="0.3">
      <c r="A31" s="493" t="s">
        <v>396</v>
      </c>
      <c r="B31" s="493" t="s">
        <v>397</v>
      </c>
      <c r="C31" s="494" t="s">
        <v>398</v>
      </c>
      <c r="D31" s="534">
        <v>0</v>
      </c>
      <c r="E31" s="534">
        <f t="shared" si="5"/>
        <v>0</v>
      </c>
      <c r="F31" s="533">
        <v>0</v>
      </c>
      <c r="G31" s="533">
        <f t="shared" si="6"/>
        <v>0</v>
      </c>
      <c r="H31" s="533">
        <v>0</v>
      </c>
      <c r="I31" s="533">
        <f t="shared" si="7"/>
        <v>0</v>
      </c>
      <c r="J31" s="533">
        <v>0</v>
      </c>
      <c r="K31" s="533">
        <f t="shared" si="8"/>
        <v>0</v>
      </c>
    </row>
    <row r="32" spans="1:11" x14ac:dyDescent="0.3">
      <c r="A32" s="493" t="s">
        <v>399</v>
      </c>
      <c r="B32" s="493" t="s">
        <v>400</v>
      </c>
      <c r="C32" s="494" t="s">
        <v>401</v>
      </c>
      <c r="D32" s="534">
        <v>661000</v>
      </c>
      <c r="E32" s="534">
        <f t="shared" si="5"/>
        <v>87729.776362067816</v>
      </c>
      <c r="F32" s="533">
        <v>689990.67</v>
      </c>
      <c r="G32" s="533">
        <f t="shared" si="6"/>
        <v>91577.499502289473</v>
      </c>
      <c r="H32" s="533">
        <v>710000</v>
      </c>
      <c r="I32" s="533">
        <f t="shared" si="7"/>
        <v>94233.1939743845</v>
      </c>
      <c r="J32" s="533">
        <v>730000</v>
      </c>
      <c r="K32" s="533">
        <f t="shared" si="8"/>
        <v>96887.650142677012</v>
      </c>
    </row>
    <row r="33" spans="1:11" x14ac:dyDescent="0.3">
      <c r="A33" s="493" t="s">
        <v>402</v>
      </c>
      <c r="B33" s="493" t="s">
        <v>346</v>
      </c>
      <c r="C33" s="494" t="s">
        <v>347</v>
      </c>
      <c r="D33" s="534">
        <v>16841900</v>
      </c>
      <c r="E33" s="534">
        <f t="shared" si="5"/>
        <v>2235304.2670382904</v>
      </c>
      <c r="F33" s="533">
        <v>19288470.690000001</v>
      </c>
      <c r="G33" s="533">
        <f>F33/7.5345</f>
        <v>2560020</v>
      </c>
      <c r="H33" s="533">
        <v>19125000</v>
      </c>
      <c r="I33" s="533">
        <f t="shared" si="7"/>
        <v>2538323.710929723</v>
      </c>
      <c r="J33" s="533">
        <v>19656000</v>
      </c>
      <c r="K33" s="533">
        <f t="shared" si="8"/>
        <v>2608799.5221978896</v>
      </c>
    </row>
    <row r="34" spans="1:11" x14ac:dyDescent="0.3">
      <c r="A34" s="493" t="s">
        <v>403</v>
      </c>
      <c r="B34" s="493" t="s">
        <v>340</v>
      </c>
      <c r="C34" s="494" t="s">
        <v>341</v>
      </c>
      <c r="D34" s="534">
        <v>3514000</v>
      </c>
      <c r="E34" s="534">
        <f t="shared" si="5"/>
        <v>466387.94876899594</v>
      </c>
      <c r="F34" s="533">
        <v>4879003.1500000004</v>
      </c>
      <c r="G34" s="533">
        <f t="shared" si="6"/>
        <v>647555.00033180707</v>
      </c>
      <c r="H34" s="533">
        <v>5010000</v>
      </c>
      <c r="I34" s="533">
        <f t="shared" si="7"/>
        <v>664941.27015727654</v>
      </c>
      <c r="J34" s="533">
        <v>5135000</v>
      </c>
      <c r="K34" s="533">
        <f t="shared" si="8"/>
        <v>681531.62120910478</v>
      </c>
    </row>
    <row r="35" spans="1:11" x14ac:dyDescent="0.3">
      <c r="A35" s="493" t="s">
        <v>404</v>
      </c>
      <c r="B35" s="493" t="s">
        <v>405</v>
      </c>
      <c r="C35" s="494" t="s">
        <v>406</v>
      </c>
      <c r="D35" s="534">
        <v>318000</v>
      </c>
      <c r="E35" s="534">
        <f t="shared" si="5"/>
        <v>42205.853075851082</v>
      </c>
      <c r="F35" s="533">
        <v>332000.21000000002</v>
      </c>
      <c r="G35" s="533">
        <f t="shared" si="6"/>
        <v>44064.000265445618</v>
      </c>
      <c r="H35" s="533">
        <v>341000</v>
      </c>
      <c r="I35" s="533">
        <f t="shared" si="7"/>
        <v>45258.477669387481</v>
      </c>
      <c r="J35" s="533">
        <v>350000</v>
      </c>
      <c r="K35" s="533">
        <f t="shared" si="8"/>
        <v>46452.982945119118</v>
      </c>
    </row>
    <row r="36" spans="1:11" x14ac:dyDescent="0.3">
      <c r="A36" s="493" t="s">
        <v>407</v>
      </c>
      <c r="B36" s="493" t="s">
        <v>408</v>
      </c>
      <c r="C36" s="494" t="s">
        <v>409</v>
      </c>
      <c r="D36" s="534">
        <v>148000</v>
      </c>
      <c r="E36" s="534">
        <f t="shared" si="5"/>
        <v>19642.975645364655</v>
      </c>
      <c r="F36" s="533">
        <v>393466.66</v>
      </c>
      <c r="G36" s="533">
        <f t="shared" si="6"/>
        <v>52222.000132722802</v>
      </c>
      <c r="H36" s="533">
        <v>159000</v>
      </c>
      <c r="I36" s="533">
        <f t="shared" si="7"/>
        <v>21102.926537925541</v>
      </c>
      <c r="J36" s="533">
        <v>163000</v>
      </c>
      <c r="K36" s="533">
        <f t="shared" si="8"/>
        <v>21633.817771584047</v>
      </c>
    </row>
    <row r="37" spans="1:11" x14ac:dyDescent="0.3">
      <c r="A37" s="493" t="s">
        <v>410</v>
      </c>
      <c r="B37" s="493" t="s">
        <v>411</v>
      </c>
      <c r="C37" s="494" t="s">
        <v>412</v>
      </c>
      <c r="D37" s="534">
        <v>200000</v>
      </c>
      <c r="E37" s="534">
        <f t="shared" si="5"/>
        <v>26544.56168292521</v>
      </c>
      <c r="F37" s="533">
        <v>199995.77</v>
      </c>
      <c r="G37" s="533">
        <f t="shared" si="6"/>
        <v>26544.000265445615</v>
      </c>
      <c r="H37" s="533">
        <v>200000</v>
      </c>
      <c r="I37" s="533">
        <f t="shared" si="7"/>
        <v>26544.56168292521</v>
      </c>
      <c r="J37" s="533">
        <v>200000</v>
      </c>
      <c r="K37" s="533">
        <f t="shared" si="8"/>
        <v>26544.56168292521</v>
      </c>
    </row>
    <row r="38" spans="1:11" x14ac:dyDescent="0.3">
      <c r="A38" s="493" t="s">
        <v>413</v>
      </c>
      <c r="B38" s="493" t="s">
        <v>414</v>
      </c>
      <c r="C38" s="494" t="s">
        <v>415</v>
      </c>
      <c r="D38" s="534">
        <v>123000</v>
      </c>
      <c r="E38" s="534">
        <f t="shared" si="5"/>
        <v>16324.905434999004</v>
      </c>
      <c r="F38" s="533">
        <v>120552</v>
      </c>
      <c r="G38" s="533">
        <f t="shared" si="6"/>
        <v>16000</v>
      </c>
      <c r="H38" s="533">
        <v>131000</v>
      </c>
      <c r="I38" s="533">
        <f t="shared" si="7"/>
        <v>17386.687902316011</v>
      </c>
      <c r="J38" s="533">
        <v>135000</v>
      </c>
      <c r="K38" s="533">
        <f t="shared" si="8"/>
        <v>17917.579135974516</v>
      </c>
    </row>
    <row r="39" spans="1:11" x14ac:dyDescent="0.3">
      <c r="A39" s="493" t="s">
        <v>416</v>
      </c>
      <c r="B39" s="493" t="s">
        <v>337</v>
      </c>
      <c r="C39" s="494" t="s">
        <v>338</v>
      </c>
      <c r="D39" s="534">
        <v>705000</v>
      </c>
      <c r="E39" s="534">
        <f t="shared" si="5"/>
        <v>93569.579932311361</v>
      </c>
      <c r="F39" s="533">
        <v>3467947.34</v>
      </c>
      <c r="G39" s="533">
        <f t="shared" si="6"/>
        <v>460275.71039883199</v>
      </c>
      <c r="H39" s="533">
        <v>757000</v>
      </c>
      <c r="I39" s="533">
        <f t="shared" si="7"/>
        <v>100471.16596987192</v>
      </c>
      <c r="J39" s="533">
        <v>776000</v>
      </c>
      <c r="K39" s="533">
        <f t="shared" si="8"/>
        <v>102992.89932974981</v>
      </c>
    </row>
    <row r="40" spans="1:11" x14ac:dyDescent="0.3">
      <c r="A40" s="493" t="s">
        <v>417</v>
      </c>
      <c r="B40" s="493" t="s">
        <v>418</v>
      </c>
      <c r="C40" s="494" t="s">
        <v>419</v>
      </c>
      <c r="D40" s="534">
        <v>138000</v>
      </c>
      <c r="E40" s="534">
        <f t="shared" si="5"/>
        <v>18315.747561218395</v>
      </c>
      <c r="F40" s="533">
        <v>188362.5</v>
      </c>
      <c r="G40" s="533">
        <f t="shared" si="6"/>
        <v>25000</v>
      </c>
      <c r="H40" s="533">
        <v>147000</v>
      </c>
      <c r="I40" s="533">
        <f t="shared" si="7"/>
        <v>19510.252836950029</v>
      </c>
      <c r="J40" s="533">
        <v>151000</v>
      </c>
      <c r="K40" s="533">
        <f t="shared" si="8"/>
        <v>20041.144070608534</v>
      </c>
    </row>
    <row r="41" spans="1:11" x14ac:dyDescent="0.3">
      <c r="A41" s="493" t="s">
        <v>420</v>
      </c>
      <c r="B41" s="493" t="s">
        <v>421</v>
      </c>
      <c r="C41" s="494" t="s">
        <v>422</v>
      </c>
      <c r="D41" s="534">
        <v>1152000</v>
      </c>
      <c r="E41" s="534">
        <f t="shared" si="5"/>
        <v>152896.6752936492</v>
      </c>
      <c r="F41" s="533">
        <v>1356210</v>
      </c>
      <c r="G41" s="533">
        <f t="shared" si="6"/>
        <v>180000</v>
      </c>
      <c r="H41" s="533">
        <v>1335000</v>
      </c>
      <c r="I41" s="533">
        <f t="shared" si="7"/>
        <v>177184.94923352578</v>
      </c>
      <c r="J41" s="533">
        <v>1369000</v>
      </c>
      <c r="K41" s="533">
        <f t="shared" si="8"/>
        <v>181697.52471962306</v>
      </c>
    </row>
    <row r="42" spans="1:11" x14ac:dyDescent="0.3">
      <c r="A42" s="493" t="s">
        <v>423</v>
      </c>
      <c r="B42" s="493" t="s">
        <v>424</v>
      </c>
      <c r="C42" s="494" t="s">
        <v>425</v>
      </c>
      <c r="D42" s="534">
        <v>879000</v>
      </c>
      <c r="E42" s="534">
        <f t="shared" si="5"/>
        <v>116663.3485964563</v>
      </c>
      <c r="F42" s="533">
        <v>602760</v>
      </c>
      <c r="G42" s="533">
        <f t="shared" si="6"/>
        <v>80000</v>
      </c>
      <c r="H42" s="533">
        <v>925000</v>
      </c>
      <c r="I42" s="533">
        <f t="shared" si="7"/>
        <v>122768.5977835291</v>
      </c>
      <c r="J42" s="533">
        <v>948000</v>
      </c>
      <c r="K42" s="533">
        <f t="shared" si="8"/>
        <v>125821.2223770655</v>
      </c>
    </row>
    <row r="43" spans="1:11" x14ac:dyDescent="0.3">
      <c r="A43" s="493" t="s">
        <v>426</v>
      </c>
      <c r="B43" s="493" t="s">
        <v>352</v>
      </c>
      <c r="C43" s="494" t="s">
        <v>353</v>
      </c>
      <c r="D43" s="534">
        <v>1867000</v>
      </c>
      <c r="E43" s="534">
        <f t="shared" si="5"/>
        <v>247793.48331010682</v>
      </c>
      <c r="F43" s="533">
        <v>3126817.5</v>
      </c>
      <c r="G43" s="533">
        <f t="shared" si="6"/>
        <v>415000</v>
      </c>
      <c r="H43" s="533">
        <v>2002000</v>
      </c>
      <c r="I43" s="533">
        <f t="shared" si="7"/>
        <v>265711.06244608137</v>
      </c>
      <c r="J43" s="533">
        <v>2052000</v>
      </c>
      <c r="K43" s="533">
        <f t="shared" si="8"/>
        <v>272347.20286681264</v>
      </c>
    </row>
    <row r="44" spans="1:11" x14ac:dyDescent="0.3">
      <c r="A44" s="493" t="s">
        <v>427</v>
      </c>
      <c r="B44" s="493" t="s">
        <v>355</v>
      </c>
      <c r="C44" s="494" t="s">
        <v>356</v>
      </c>
      <c r="D44" s="534">
        <v>386000</v>
      </c>
      <c r="E44" s="534">
        <f t="shared" si="5"/>
        <v>51231.004048045652</v>
      </c>
      <c r="F44" s="534">
        <v>866467.5</v>
      </c>
      <c r="G44" s="533">
        <f t="shared" si="6"/>
        <v>115000</v>
      </c>
      <c r="H44" s="533">
        <v>720000</v>
      </c>
      <c r="I44" s="533">
        <f t="shared" si="7"/>
        <v>95560.422058530748</v>
      </c>
      <c r="J44" s="533">
        <v>738000</v>
      </c>
      <c r="K44" s="533">
        <f t="shared" si="8"/>
        <v>97949.432609994023</v>
      </c>
    </row>
    <row r="45" spans="1:11" x14ac:dyDescent="0.3">
      <c r="A45" s="493" t="s">
        <v>428</v>
      </c>
      <c r="B45" s="493" t="s">
        <v>429</v>
      </c>
      <c r="C45" s="494" t="s">
        <v>430</v>
      </c>
      <c r="D45" s="534">
        <v>1110000</v>
      </c>
      <c r="E45" s="534">
        <f t="shared" si="5"/>
        <v>147322.31734023491</v>
      </c>
      <c r="F45" s="533">
        <v>1469227.5</v>
      </c>
      <c r="G45" s="533">
        <f t="shared" si="6"/>
        <v>195000</v>
      </c>
      <c r="H45" s="533">
        <v>1191000</v>
      </c>
      <c r="I45" s="533">
        <f t="shared" si="7"/>
        <v>158072.86482181962</v>
      </c>
      <c r="J45" s="533">
        <v>1220000</v>
      </c>
      <c r="K45" s="533">
        <f t="shared" si="8"/>
        <v>161921.82626584379</v>
      </c>
    </row>
    <row r="46" spans="1:11" x14ac:dyDescent="0.3">
      <c r="A46" s="493" t="s">
        <v>431</v>
      </c>
      <c r="B46" s="493" t="s">
        <v>432</v>
      </c>
      <c r="C46" s="494" t="s">
        <v>187</v>
      </c>
      <c r="D46" s="534">
        <v>44000</v>
      </c>
      <c r="E46" s="534">
        <f t="shared" si="5"/>
        <v>5839.8035702435463</v>
      </c>
      <c r="F46" s="533">
        <v>0</v>
      </c>
      <c r="G46" s="533">
        <f t="shared" si="6"/>
        <v>0</v>
      </c>
      <c r="H46" s="533">
        <v>44000</v>
      </c>
      <c r="I46" s="533">
        <f t="shared" si="7"/>
        <v>5839.8035702435463</v>
      </c>
      <c r="J46" s="533">
        <v>44000</v>
      </c>
      <c r="K46" s="533">
        <f t="shared" si="8"/>
        <v>5839.8035702435463</v>
      </c>
    </row>
    <row r="47" spans="1:11" ht="20.399999999999999" x14ac:dyDescent="0.3">
      <c r="A47" s="493" t="s">
        <v>433</v>
      </c>
      <c r="B47" s="493" t="s">
        <v>434</v>
      </c>
      <c r="C47" s="494" t="s">
        <v>435</v>
      </c>
      <c r="D47" s="534">
        <v>93000</v>
      </c>
      <c r="E47" s="534">
        <f t="shared" si="5"/>
        <v>12343.221182560223</v>
      </c>
      <c r="F47" s="533">
        <v>95002.51</v>
      </c>
      <c r="G47" s="533">
        <f t="shared" si="6"/>
        <v>12608.999933638594</v>
      </c>
      <c r="H47" s="533">
        <v>98000</v>
      </c>
      <c r="I47" s="533">
        <f t="shared" si="7"/>
        <v>13006.835224633352</v>
      </c>
      <c r="J47" s="533">
        <v>100000</v>
      </c>
      <c r="K47" s="533">
        <f t="shared" si="8"/>
        <v>13272.280841462605</v>
      </c>
    </row>
    <row r="48" spans="1:11" x14ac:dyDescent="0.3">
      <c r="A48" s="493" t="s">
        <v>436</v>
      </c>
      <c r="B48" s="493" t="s">
        <v>437</v>
      </c>
      <c r="C48" s="494" t="s">
        <v>438</v>
      </c>
      <c r="D48" s="534">
        <v>327000</v>
      </c>
      <c r="E48" s="534">
        <f t="shared" si="5"/>
        <v>43400.358351582719</v>
      </c>
      <c r="F48" s="533">
        <v>340996.4</v>
      </c>
      <c r="G48" s="533">
        <f t="shared" si="6"/>
        <v>45257.999867277191</v>
      </c>
      <c r="H48" s="533">
        <v>350000</v>
      </c>
      <c r="I48" s="533">
        <f t="shared" si="7"/>
        <v>46452.982945119118</v>
      </c>
      <c r="J48" s="533">
        <v>359000</v>
      </c>
      <c r="K48" s="533">
        <f t="shared" si="8"/>
        <v>47647.488220850748</v>
      </c>
    </row>
    <row r="49" spans="1:11" x14ac:dyDescent="0.3">
      <c r="A49" s="493" t="s">
        <v>439</v>
      </c>
      <c r="B49" s="493" t="s">
        <v>440</v>
      </c>
      <c r="C49" s="494" t="s">
        <v>441</v>
      </c>
      <c r="D49" s="534">
        <v>21000</v>
      </c>
      <c r="E49" s="534">
        <f t="shared" si="5"/>
        <v>2787.1789767071468</v>
      </c>
      <c r="F49" s="533">
        <v>22603.5</v>
      </c>
      <c r="G49" s="533">
        <f t="shared" si="6"/>
        <v>3000</v>
      </c>
      <c r="H49" s="533">
        <v>23000</v>
      </c>
      <c r="I49" s="533">
        <f t="shared" si="7"/>
        <v>3052.6245935363991</v>
      </c>
      <c r="J49" s="533">
        <v>24000</v>
      </c>
      <c r="K49" s="533">
        <f t="shared" si="8"/>
        <v>3185.3474019510249</v>
      </c>
    </row>
    <row r="50" spans="1:11" x14ac:dyDescent="0.3">
      <c r="A50" s="493" t="s">
        <v>442</v>
      </c>
      <c r="B50" s="493" t="s">
        <v>443</v>
      </c>
      <c r="C50" s="494" t="s">
        <v>444</v>
      </c>
      <c r="D50" s="534">
        <v>19000</v>
      </c>
      <c r="E50" s="534">
        <f t="shared" si="5"/>
        <v>2521.7333598778951</v>
      </c>
      <c r="F50" s="533">
        <v>21850.05</v>
      </c>
      <c r="G50" s="533">
        <f t="shared" si="6"/>
        <v>2899.9999999999995</v>
      </c>
      <c r="H50" s="533">
        <v>21000</v>
      </c>
      <c r="I50" s="533">
        <f t="shared" si="7"/>
        <v>2787.1789767071468</v>
      </c>
      <c r="J50" s="533">
        <v>22000</v>
      </c>
      <c r="K50" s="533">
        <f t="shared" si="8"/>
        <v>2919.9017851217732</v>
      </c>
    </row>
    <row r="51" spans="1:11" x14ac:dyDescent="0.3">
      <c r="A51" s="493" t="s">
        <v>445</v>
      </c>
      <c r="B51" s="493" t="s">
        <v>446</v>
      </c>
      <c r="C51" s="494" t="s">
        <v>447</v>
      </c>
      <c r="D51" s="534">
        <v>63000</v>
      </c>
      <c r="E51" s="534">
        <f t="shared" si="5"/>
        <v>8361.5369301214414</v>
      </c>
      <c r="F51" s="533">
        <v>62182.22</v>
      </c>
      <c r="G51" s="533">
        <f t="shared" si="6"/>
        <v>8252.998871856129</v>
      </c>
      <c r="H51" s="533">
        <v>64000</v>
      </c>
      <c r="I51" s="533">
        <f t="shared" si="7"/>
        <v>8494.2597385360677</v>
      </c>
      <c r="J51" s="533">
        <v>65000</v>
      </c>
      <c r="K51" s="533">
        <f t="shared" si="8"/>
        <v>8626.9825469506923</v>
      </c>
    </row>
    <row r="52" spans="1:11" x14ac:dyDescent="0.3">
      <c r="A52" s="493" t="s">
        <v>448</v>
      </c>
      <c r="B52" s="493" t="s">
        <v>449</v>
      </c>
      <c r="C52" s="494" t="s">
        <v>450</v>
      </c>
      <c r="D52" s="534">
        <v>517000</v>
      </c>
      <c r="E52" s="534">
        <f t="shared" si="5"/>
        <v>68617.691950361666</v>
      </c>
      <c r="F52" s="533">
        <v>517002.32</v>
      </c>
      <c r="G52" s="533">
        <f t="shared" si="6"/>
        <v>68617.999867277191</v>
      </c>
      <c r="H52" s="533">
        <v>517000</v>
      </c>
      <c r="I52" s="533">
        <f t="shared" si="7"/>
        <v>68617.691950361666</v>
      </c>
      <c r="J52" s="533">
        <v>500000</v>
      </c>
      <c r="K52" s="533">
        <f t="shared" si="8"/>
        <v>66361.404207313026</v>
      </c>
    </row>
    <row r="53" spans="1:11" x14ac:dyDescent="0.3">
      <c r="A53" s="493" t="s">
        <v>451</v>
      </c>
      <c r="B53" s="493" t="s">
        <v>452</v>
      </c>
      <c r="C53" s="494" t="s">
        <v>8</v>
      </c>
      <c r="D53" s="534">
        <v>60000</v>
      </c>
      <c r="E53" s="534">
        <f t="shared" si="5"/>
        <v>7963.3685048775624</v>
      </c>
      <c r="F53" s="533">
        <v>63003.49</v>
      </c>
      <c r="G53" s="533">
        <f t="shared" si="6"/>
        <v>8362.0001327228074</v>
      </c>
      <c r="H53" s="533">
        <v>65000</v>
      </c>
      <c r="I53" s="533">
        <f t="shared" si="7"/>
        <v>8626.9825469506923</v>
      </c>
      <c r="J53" s="533">
        <v>66000</v>
      </c>
      <c r="K53" s="533">
        <f t="shared" si="8"/>
        <v>8759.7053553653186</v>
      </c>
    </row>
    <row r="54" spans="1:11" x14ac:dyDescent="0.3">
      <c r="A54" s="493" t="s">
        <v>453</v>
      </c>
      <c r="B54" s="493" t="s">
        <v>454</v>
      </c>
      <c r="C54" s="494" t="s">
        <v>455</v>
      </c>
      <c r="D54" s="534">
        <v>22000</v>
      </c>
      <c r="E54" s="534">
        <f t="shared" si="5"/>
        <v>2919.9017851217732</v>
      </c>
      <c r="F54" s="533">
        <v>22603.5</v>
      </c>
      <c r="G54" s="533">
        <f t="shared" si="6"/>
        <v>3000</v>
      </c>
      <c r="H54" s="533">
        <v>24000</v>
      </c>
      <c r="I54" s="533">
        <f t="shared" si="7"/>
        <v>3185.3474019510249</v>
      </c>
      <c r="J54" s="533">
        <v>25000</v>
      </c>
      <c r="K54" s="533">
        <f t="shared" si="8"/>
        <v>3318.0702103656513</v>
      </c>
    </row>
    <row r="55" spans="1:11" x14ac:dyDescent="0.3">
      <c r="A55" s="493" t="s">
        <v>456</v>
      </c>
      <c r="B55" s="493">
        <v>3433</v>
      </c>
      <c r="C55" s="494" t="s">
        <v>457</v>
      </c>
      <c r="D55" s="534">
        <v>866000</v>
      </c>
      <c r="E55" s="534">
        <f t="shared" si="5"/>
        <v>114937.95208706615</v>
      </c>
      <c r="F55" s="533">
        <v>467139</v>
      </c>
      <c r="G55" s="533">
        <f t="shared" si="6"/>
        <v>62000</v>
      </c>
      <c r="H55" s="533">
        <v>866000</v>
      </c>
      <c r="I55" s="533">
        <f t="shared" si="7"/>
        <v>114937.95208706615</v>
      </c>
      <c r="J55" s="533">
        <v>800000</v>
      </c>
      <c r="K55" s="533">
        <f t="shared" si="8"/>
        <v>106178.24673170084</v>
      </c>
    </row>
    <row r="56" spans="1:11" ht="19.5" customHeight="1" x14ac:dyDescent="0.3">
      <c r="A56" s="493" t="s">
        <v>458</v>
      </c>
      <c r="B56" s="493" t="s">
        <v>459</v>
      </c>
      <c r="C56" s="494" t="s">
        <v>460</v>
      </c>
      <c r="D56" s="534">
        <v>0</v>
      </c>
      <c r="E56" s="534">
        <f t="shared" si="5"/>
        <v>0</v>
      </c>
      <c r="F56" s="533">
        <v>0</v>
      </c>
      <c r="G56" s="533">
        <f t="shared" si="6"/>
        <v>0</v>
      </c>
      <c r="H56" s="533">
        <v>0</v>
      </c>
      <c r="I56" s="533">
        <f t="shared" si="7"/>
        <v>0</v>
      </c>
      <c r="J56" s="533">
        <v>0</v>
      </c>
      <c r="K56" s="533">
        <f t="shared" si="8"/>
        <v>0</v>
      </c>
    </row>
    <row r="57" spans="1:11" x14ac:dyDescent="0.3">
      <c r="A57" s="493" t="s">
        <v>461</v>
      </c>
      <c r="B57" s="493" t="s">
        <v>462</v>
      </c>
      <c r="C57" s="494" t="s">
        <v>463</v>
      </c>
      <c r="D57" s="534">
        <v>2000</v>
      </c>
      <c r="E57" s="534">
        <f t="shared" si="5"/>
        <v>265.44561682925212</v>
      </c>
      <c r="F57" s="533">
        <v>7534.5</v>
      </c>
      <c r="G57" s="533">
        <f t="shared" si="6"/>
        <v>1000</v>
      </c>
      <c r="H57" s="533">
        <v>0</v>
      </c>
      <c r="I57" s="533">
        <f t="shared" si="7"/>
        <v>0</v>
      </c>
      <c r="J57" s="533">
        <v>0</v>
      </c>
      <c r="K57" s="533">
        <f t="shared" si="8"/>
        <v>0</v>
      </c>
    </row>
    <row r="58" spans="1:11" x14ac:dyDescent="0.3">
      <c r="A58" s="493" t="s">
        <v>464</v>
      </c>
      <c r="B58" s="493">
        <v>3831</v>
      </c>
      <c r="C58" s="516" t="s">
        <v>567</v>
      </c>
      <c r="D58" s="534">
        <v>0</v>
      </c>
      <c r="E58" s="534">
        <f t="shared" si="5"/>
        <v>0</v>
      </c>
      <c r="F58" s="533">
        <v>7534.5</v>
      </c>
      <c r="G58" s="533">
        <f t="shared" si="6"/>
        <v>1000</v>
      </c>
      <c r="H58" s="533">
        <v>0</v>
      </c>
      <c r="I58" s="533">
        <f t="shared" si="7"/>
        <v>0</v>
      </c>
      <c r="J58" s="533">
        <v>0</v>
      </c>
      <c r="K58" s="533">
        <f t="shared" si="8"/>
        <v>0</v>
      </c>
    </row>
    <row r="59" spans="1:11" x14ac:dyDescent="0.3">
      <c r="A59" s="493" t="s">
        <v>465</v>
      </c>
      <c r="B59" s="493" t="s">
        <v>358</v>
      </c>
      <c r="C59" s="494" t="s">
        <v>359</v>
      </c>
      <c r="D59" s="534">
        <v>0</v>
      </c>
      <c r="E59" s="534">
        <f t="shared" si="5"/>
        <v>0</v>
      </c>
      <c r="F59" s="533">
        <v>0</v>
      </c>
      <c r="G59" s="533">
        <f t="shared" si="6"/>
        <v>0</v>
      </c>
      <c r="H59" s="533">
        <v>0</v>
      </c>
      <c r="I59" s="533">
        <f t="shared" si="7"/>
        <v>0</v>
      </c>
      <c r="J59" s="533">
        <v>0</v>
      </c>
      <c r="K59" s="533">
        <f t="shared" si="8"/>
        <v>0</v>
      </c>
    </row>
    <row r="60" spans="1:11" x14ac:dyDescent="0.3">
      <c r="A60" s="493" t="s">
        <v>466</v>
      </c>
      <c r="B60" s="493" t="s">
        <v>349</v>
      </c>
      <c r="C60" s="494" t="s">
        <v>350</v>
      </c>
      <c r="D60" s="534">
        <v>61022</v>
      </c>
      <c r="E60" s="534">
        <f t="shared" si="5"/>
        <v>8099.0112150773102</v>
      </c>
      <c r="F60" s="533">
        <v>785976.74</v>
      </c>
      <c r="G60" s="533">
        <f t="shared" si="6"/>
        <v>104317.04028137235</v>
      </c>
      <c r="H60" s="533">
        <v>170000</v>
      </c>
      <c r="I60" s="533">
        <f t="shared" si="7"/>
        <v>22562.877430486427</v>
      </c>
      <c r="J60" s="533">
        <v>236000</v>
      </c>
      <c r="K60" s="533">
        <f t="shared" si="8"/>
        <v>31322.582785851748</v>
      </c>
    </row>
    <row r="61" spans="1:11" x14ac:dyDescent="0.3">
      <c r="A61" s="493" t="s">
        <v>467</v>
      </c>
      <c r="B61" s="493" t="s">
        <v>372</v>
      </c>
      <c r="C61" s="494" t="s">
        <v>373</v>
      </c>
      <c r="D61" s="534">
        <v>0</v>
      </c>
      <c r="E61" s="534">
        <f t="shared" si="5"/>
        <v>0</v>
      </c>
      <c r="F61" s="533">
        <v>0</v>
      </c>
      <c r="G61" s="533">
        <f t="shared" si="6"/>
        <v>0</v>
      </c>
      <c r="H61" s="533">
        <v>0</v>
      </c>
      <c r="I61" s="533">
        <f t="shared" si="7"/>
        <v>0</v>
      </c>
      <c r="J61" s="533">
        <v>0</v>
      </c>
      <c r="K61" s="533">
        <f t="shared" si="8"/>
        <v>0</v>
      </c>
    </row>
    <row r="62" spans="1:11" x14ac:dyDescent="0.3">
      <c r="A62" s="493" t="s">
        <v>468</v>
      </c>
      <c r="B62" s="493">
        <v>4231</v>
      </c>
      <c r="C62" s="494" t="s">
        <v>551</v>
      </c>
      <c r="D62" s="534"/>
      <c r="E62" s="534"/>
      <c r="F62" s="533">
        <v>143155.5</v>
      </c>
      <c r="G62" s="533">
        <f t="shared" si="6"/>
        <v>19000</v>
      </c>
      <c r="H62" s="533"/>
      <c r="I62" s="533"/>
      <c r="J62" s="533"/>
      <c r="K62" s="533"/>
    </row>
    <row r="63" spans="1:11" x14ac:dyDescent="0.3">
      <c r="A63" s="493" t="s">
        <v>469</v>
      </c>
      <c r="B63" s="493" t="s">
        <v>370</v>
      </c>
      <c r="C63" s="494" t="s">
        <v>107</v>
      </c>
      <c r="D63" s="534">
        <v>0</v>
      </c>
      <c r="E63" s="534">
        <f t="shared" si="5"/>
        <v>0</v>
      </c>
      <c r="F63" s="533">
        <v>489878.12</v>
      </c>
      <c r="G63" s="533">
        <f t="shared" si="6"/>
        <v>65017.999867277191</v>
      </c>
      <c r="H63" s="533">
        <v>0</v>
      </c>
      <c r="I63" s="533">
        <f t="shared" si="7"/>
        <v>0</v>
      </c>
      <c r="J63" s="533">
        <v>0</v>
      </c>
      <c r="K63" s="533">
        <f t="shared" si="8"/>
        <v>0</v>
      </c>
    </row>
    <row r="64" spans="1:11" x14ac:dyDescent="0.3">
      <c r="A64" s="493" t="s">
        <v>470</v>
      </c>
      <c r="B64" s="493" t="s">
        <v>361</v>
      </c>
      <c r="C64" s="494" t="s">
        <v>362</v>
      </c>
      <c r="D64" s="534">
        <v>0</v>
      </c>
      <c r="E64" s="534">
        <f t="shared" si="5"/>
        <v>0</v>
      </c>
      <c r="F64" s="533">
        <v>0</v>
      </c>
      <c r="G64" s="533">
        <f t="shared" si="6"/>
        <v>0</v>
      </c>
      <c r="H64" s="533">
        <v>0</v>
      </c>
      <c r="I64" s="533">
        <f t="shared" si="7"/>
        <v>0</v>
      </c>
      <c r="J64" s="533">
        <v>0</v>
      </c>
      <c r="K64" s="533">
        <f t="shared" si="8"/>
        <v>0</v>
      </c>
    </row>
    <row r="65" spans="1:11" x14ac:dyDescent="0.3">
      <c r="A65" s="493" t="s">
        <v>552</v>
      </c>
      <c r="B65" s="493" t="s">
        <v>471</v>
      </c>
      <c r="C65" s="494" t="s">
        <v>472</v>
      </c>
      <c r="D65" s="534">
        <v>0</v>
      </c>
      <c r="E65" s="534">
        <f t="shared" si="5"/>
        <v>0</v>
      </c>
      <c r="F65" s="533">
        <v>19182.84</v>
      </c>
      <c r="G65" s="533">
        <f t="shared" si="6"/>
        <v>2546.0003981684249</v>
      </c>
      <c r="H65" s="533">
        <v>0</v>
      </c>
      <c r="I65" s="533">
        <f t="shared" si="7"/>
        <v>0</v>
      </c>
      <c r="J65" s="533">
        <v>0</v>
      </c>
      <c r="K65" s="533">
        <f t="shared" si="8"/>
        <v>0</v>
      </c>
    </row>
    <row r="66" spans="1:11" x14ac:dyDescent="0.3">
      <c r="A66" s="493" t="s">
        <v>473</v>
      </c>
      <c r="B66" s="493" t="s">
        <v>343</v>
      </c>
      <c r="C66" s="494" t="s">
        <v>344</v>
      </c>
      <c r="D66" s="534">
        <v>317000</v>
      </c>
      <c r="E66" s="534">
        <f t="shared" si="5"/>
        <v>42073.130267436456</v>
      </c>
      <c r="F66" s="533">
        <v>301380</v>
      </c>
      <c r="G66" s="533">
        <f t="shared" si="6"/>
        <v>40000</v>
      </c>
      <c r="H66" s="533">
        <v>330000</v>
      </c>
      <c r="I66" s="533">
        <f t="shared" si="7"/>
        <v>43798.526776826599</v>
      </c>
      <c r="J66" s="533">
        <v>338000</v>
      </c>
      <c r="K66" s="533">
        <f t="shared" si="8"/>
        <v>44860.309244143602</v>
      </c>
    </row>
    <row r="67" spans="1:11" x14ac:dyDescent="0.3">
      <c r="A67" s="490" t="s">
        <v>239</v>
      </c>
      <c r="B67" s="490" t="s">
        <v>278</v>
      </c>
      <c r="C67" s="491" t="s">
        <v>279</v>
      </c>
      <c r="D67" s="532">
        <f>SUM(D68:D78)</f>
        <v>22041000</v>
      </c>
      <c r="E67" s="532">
        <f>D67/7.5345</f>
        <v>2925343.4202667726</v>
      </c>
      <c r="F67" s="532">
        <f>SUM(F68:F78)</f>
        <v>18612852.07</v>
      </c>
      <c r="G67" s="532">
        <f>F67/7.5345</f>
        <v>2470349.9993363856</v>
      </c>
      <c r="H67" s="532">
        <f>SUM(H68:H78)</f>
        <v>18030000</v>
      </c>
      <c r="I67" s="532">
        <f>H67/7.5345</f>
        <v>2392992.2357157078</v>
      </c>
      <c r="J67" s="532">
        <f>SUM(J68:J78)</f>
        <v>18480000</v>
      </c>
      <c r="K67" s="532">
        <f>J67/7.5345</f>
        <v>2452717.4995022891</v>
      </c>
    </row>
    <row r="68" spans="1:11" x14ac:dyDescent="0.3">
      <c r="A68" s="493" t="s">
        <v>474</v>
      </c>
      <c r="B68" s="493">
        <v>3232</v>
      </c>
      <c r="C68" s="516" t="s">
        <v>338</v>
      </c>
      <c r="D68" s="534">
        <v>0</v>
      </c>
      <c r="E68" s="534">
        <f>D68/7.5345</f>
        <v>0</v>
      </c>
      <c r="F68" s="533">
        <v>0</v>
      </c>
      <c r="G68" s="533">
        <f>F68/7.5345</f>
        <v>0</v>
      </c>
      <c r="H68" s="533">
        <v>0</v>
      </c>
      <c r="I68" s="533">
        <f>H68/7.5345</f>
        <v>0</v>
      </c>
      <c r="J68" s="533">
        <v>0</v>
      </c>
      <c r="K68" s="533">
        <f>J68/7.5345</f>
        <v>0</v>
      </c>
    </row>
    <row r="69" spans="1:11" x14ac:dyDescent="0.3">
      <c r="A69" s="493" t="s">
        <v>475</v>
      </c>
      <c r="B69" s="493" t="s">
        <v>355</v>
      </c>
      <c r="C69" s="494" t="s">
        <v>356</v>
      </c>
      <c r="D69" s="534">
        <v>300000</v>
      </c>
      <c r="E69" s="534">
        <f t="shared" ref="E69:E78" si="9">D69/7.5345</f>
        <v>39816.842524387816</v>
      </c>
      <c r="F69" s="533">
        <v>0</v>
      </c>
      <c r="G69" s="533">
        <f t="shared" ref="G69:G78" si="10">F69/7.5345</f>
        <v>0</v>
      </c>
      <c r="H69" s="533">
        <v>0</v>
      </c>
      <c r="I69" s="533">
        <f t="shared" ref="I69:I78" si="11">H69/7.5345</f>
        <v>0</v>
      </c>
      <c r="J69" s="533"/>
      <c r="K69" s="533">
        <f t="shared" ref="K69:K78" si="12">J69/7.5345</f>
        <v>0</v>
      </c>
    </row>
    <row r="70" spans="1:11" x14ac:dyDescent="0.3">
      <c r="A70" s="493" t="s">
        <v>476</v>
      </c>
      <c r="B70" s="493" t="s">
        <v>477</v>
      </c>
      <c r="C70" s="494" t="s">
        <v>478</v>
      </c>
      <c r="D70" s="534">
        <v>0</v>
      </c>
      <c r="E70" s="534">
        <f t="shared" si="9"/>
        <v>0</v>
      </c>
      <c r="F70" s="533">
        <v>0</v>
      </c>
      <c r="G70" s="533">
        <f t="shared" si="10"/>
        <v>0</v>
      </c>
      <c r="H70" s="533"/>
      <c r="I70" s="533">
        <f t="shared" si="11"/>
        <v>0</v>
      </c>
      <c r="J70" s="533">
        <v>0</v>
      </c>
      <c r="K70" s="533">
        <f t="shared" si="12"/>
        <v>0</v>
      </c>
    </row>
    <row r="71" spans="1:11" x14ac:dyDescent="0.3">
      <c r="A71" s="493" t="s">
        <v>479</v>
      </c>
      <c r="B71" s="493" t="s">
        <v>480</v>
      </c>
      <c r="C71" s="494" t="s">
        <v>481</v>
      </c>
      <c r="D71" s="534">
        <v>0</v>
      </c>
      <c r="E71" s="534">
        <f t="shared" si="9"/>
        <v>0</v>
      </c>
      <c r="F71" s="533">
        <v>0</v>
      </c>
      <c r="G71" s="533">
        <f t="shared" si="10"/>
        <v>0</v>
      </c>
      <c r="H71" s="533">
        <v>0</v>
      </c>
      <c r="I71" s="533">
        <f t="shared" si="11"/>
        <v>0</v>
      </c>
      <c r="J71" s="533"/>
      <c r="K71" s="533">
        <f t="shared" si="12"/>
        <v>0</v>
      </c>
    </row>
    <row r="72" spans="1:11" x14ac:dyDescent="0.3">
      <c r="A72" s="493" t="s">
        <v>482</v>
      </c>
      <c r="B72" s="493" t="s">
        <v>375</v>
      </c>
      <c r="C72" s="494" t="s">
        <v>483</v>
      </c>
      <c r="D72" s="534">
        <v>3083000</v>
      </c>
      <c r="E72" s="534">
        <f t="shared" si="9"/>
        <v>409184.41834229208</v>
      </c>
      <c r="F72" s="533">
        <v>0</v>
      </c>
      <c r="G72" s="533">
        <f t="shared" si="10"/>
        <v>0</v>
      </c>
      <c r="H72" s="533">
        <v>0</v>
      </c>
      <c r="I72" s="533">
        <f t="shared" si="11"/>
        <v>0</v>
      </c>
      <c r="J72" s="533">
        <v>0</v>
      </c>
      <c r="K72" s="533">
        <f t="shared" si="12"/>
        <v>0</v>
      </c>
    </row>
    <row r="73" spans="1:11" x14ac:dyDescent="0.3">
      <c r="A73" s="493" t="s">
        <v>484</v>
      </c>
      <c r="B73" s="493">
        <v>3132</v>
      </c>
      <c r="C73" s="516" t="s">
        <v>485</v>
      </c>
      <c r="D73" s="534">
        <v>407000</v>
      </c>
      <c r="E73" s="534">
        <f t="shared" si="9"/>
        <v>54018.183024752798</v>
      </c>
      <c r="F73" s="533">
        <v>0</v>
      </c>
      <c r="G73" s="533">
        <f t="shared" si="10"/>
        <v>0</v>
      </c>
      <c r="H73" s="533">
        <v>0</v>
      </c>
      <c r="I73" s="533">
        <f t="shared" si="11"/>
        <v>0</v>
      </c>
      <c r="J73" s="533">
        <v>0</v>
      </c>
      <c r="K73" s="533">
        <f t="shared" si="12"/>
        <v>0</v>
      </c>
    </row>
    <row r="74" spans="1:11" x14ac:dyDescent="0.3">
      <c r="A74" s="493" t="s">
        <v>486</v>
      </c>
      <c r="B74" s="493" t="s">
        <v>346</v>
      </c>
      <c r="C74" s="494" t="s">
        <v>347</v>
      </c>
      <c r="D74" s="534">
        <v>600000</v>
      </c>
      <c r="E74" s="534">
        <f t="shared" si="9"/>
        <v>79633.685048775631</v>
      </c>
      <c r="F74" s="533">
        <v>587747.51</v>
      </c>
      <c r="G74" s="533">
        <f t="shared" si="10"/>
        <v>78007.500165903504</v>
      </c>
      <c r="H74" s="533">
        <v>724000</v>
      </c>
      <c r="I74" s="533">
        <f t="shared" si="11"/>
        <v>96091.313292189254</v>
      </c>
      <c r="J74" s="533">
        <v>974000</v>
      </c>
      <c r="K74" s="533">
        <f t="shared" si="12"/>
        <v>129272.01539584577</v>
      </c>
    </row>
    <row r="75" spans="1:11" x14ac:dyDescent="0.3">
      <c r="A75" s="493" t="s">
        <v>487</v>
      </c>
      <c r="B75" s="493" t="s">
        <v>411</v>
      </c>
      <c r="C75" s="494" t="s">
        <v>488</v>
      </c>
      <c r="D75" s="534">
        <v>0</v>
      </c>
      <c r="E75" s="534">
        <f t="shared" si="9"/>
        <v>0</v>
      </c>
      <c r="F75" s="533">
        <v>0</v>
      </c>
      <c r="G75" s="533">
        <f t="shared" si="10"/>
        <v>0</v>
      </c>
      <c r="H75" s="533">
        <v>0</v>
      </c>
      <c r="I75" s="533">
        <f t="shared" si="11"/>
        <v>0</v>
      </c>
      <c r="J75" s="533">
        <v>0</v>
      </c>
      <c r="K75" s="533">
        <f t="shared" si="12"/>
        <v>0</v>
      </c>
    </row>
    <row r="76" spans="1:11" x14ac:dyDescent="0.3">
      <c r="A76" s="493" t="s">
        <v>489</v>
      </c>
      <c r="B76" s="493">
        <v>922</v>
      </c>
      <c r="C76" s="516" t="s">
        <v>490</v>
      </c>
      <c r="D76" s="534">
        <v>15361000</v>
      </c>
      <c r="E76" s="534">
        <f t="shared" si="9"/>
        <v>2038755.0600570708</v>
      </c>
      <c r="F76" s="533">
        <v>16483293.460000001</v>
      </c>
      <c r="G76" s="533">
        <f t="shared" si="10"/>
        <v>2187708.9999336386</v>
      </c>
      <c r="H76" s="533">
        <v>16556000</v>
      </c>
      <c r="I76" s="533">
        <f t="shared" si="11"/>
        <v>2197358.816112549</v>
      </c>
      <c r="J76" s="533">
        <v>16556000</v>
      </c>
      <c r="K76" s="533">
        <f t="shared" si="12"/>
        <v>2197358.816112549</v>
      </c>
    </row>
    <row r="77" spans="1:11" x14ac:dyDescent="0.3">
      <c r="A77" s="493" t="s">
        <v>491</v>
      </c>
      <c r="B77" s="493">
        <v>4511</v>
      </c>
      <c r="C77" s="516" t="s">
        <v>122</v>
      </c>
      <c r="D77" s="534"/>
      <c r="E77" s="534"/>
      <c r="F77" s="533">
        <v>99997.88</v>
      </c>
      <c r="G77" s="533">
        <f t="shared" si="10"/>
        <v>13271.999469108767</v>
      </c>
      <c r="H77" s="533"/>
      <c r="I77" s="533"/>
      <c r="J77" s="533"/>
      <c r="K77" s="533"/>
    </row>
    <row r="78" spans="1:11" x14ac:dyDescent="0.3">
      <c r="A78" s="493" t="s">
        <v>492</v>
      </c>
      <c r="B78" s="493" t="s">
        <v>349</v>
      </c>
      <c r="C78" s="494" t="s">
        <v>493</v>
      </c>
      <c r="D78" s="534">
        <v>2290000</v>
      </c>
      <c r="E78" s="534">
        <f t="shared" si="9"/>
        <v>303935.23126949364</v>
      </c>
      <c r="F78" s="533">
        <v>1441813.22</v>
      </c>
      <c r="G78" s="533">
        <f t="shared" si="10"/>
        <v>191361.49976773508</v>
      </c>
      <c r="H78" s="533">
        <v>750000</v>
      </c>
      <c r="I78" s="533">
        <f t="shared" si="11"/>
        <v>99542.106310969539</v>
      </c>
      <c r="J78" s="533">
        <v>950000</v>
      </c>
      <c r="K78" s="533">
        <f t="shared" si="12"/>
        <v>126086.66799389475</v>
      </c>
    </row>
    <row r="79" spans="1:11" x14ac:dyDescent="0.3">
      <c r="A79" s="490" t="s">
        <v>239</v>
      </c>
      <c r="B79" s="490" t="s">
        <v>288</v>
      </c>
      <c r="C79" s="491" t="s">
        <v>289</v>
      </c>
      <c r="D79" s="532">
        <f>SUM(D80:D90)</f>
        <v>900000</v>
      </c>
      <c r="E79" s="532">
        <f>D79/7.5345</f>
        <v>119450.52757316345</v>
      </c>
      <c r="F79" s="532">
        <f>SUM(F80:F90)</f>
        <v>1280865</v>
      </c>
      <c r="G79" s="532">
        <f>F79/7.5345</f>
        <v>170000</v>
      </c>
      <c r="H79" s="532">
        <f>SUM(H80:H90)</f>
        <v>976000</v>
      </c>
      <c r="I79" s="532">
        <f>H79/7.5345</f>
        <v>129537.46101267502</v>
      </c>
      <c r="J79" s="532">
        <f>SUM(J80:J90)</f>
        <v>1001000</v>
      </c>
      <c r="K79" s="532">
        <f>J79/7.5345</f>
        <v>132855.53122304069</v>
      </c>
    </row>
    <row r="80" spans="1:11" x14ac:dyDescent="0.3">
      <c r="A80" s="493" t="s">
        <v>494</v>
      </c>
      <c r="B80" s="493" t="s">
        <v>370</v>
      </c>
      <c r="C80" s="494" t="s">
        <v>107</v>
      </c>
      <c r="D80" s="533">
        <v>0</v>
      </c>
      <c r="E80" s="533">
        <f>D80/7.5345</f>
        <v>0</v>
      </c>
      <c r="F80" s="533">
        <v>0</v>
      </c>
      <c r="G80" s="533">
        <f>F80/7.5345</f>
        <v>0</v>
      </c>
      <c r="H80" s="533">
        <v>0</v>
      </c>
      <c r="I80" s="533">
        <f>H80/7.5345</f>
        <v>0</v>
      </c>
      <c r="J80" s="533">
        <v>0</v>
      </c>
      <c r="K80" s="533">
        <f>J80/7.5345</f>
        <v>0</v>
      </c>
    </row>
    <row r="81" spans="1:11" x14ac:dyDescent="0.3">
      <c r="A81" s="493" t="s">
        <v>495</v>
      </c>
      <c r="B81" s="493">
        <v>3221</v>
      </c>
      <c r="C81" s="494" t="s">
        <v>401</v>
      </c>
      <c r="D81" s="533">
        <v>0</v>
      </c>
      <c r="E81" s="533">
        <f t="shared" ref="E81:E90" si="13">D81/7.5345</f>
        <v>0</v>
      </c>
      <c r="F81" s="533">
        <v>0</v>
      </c>
      <c r="G81" s="533">
        <f t="shared" ref="G81:G90" si="14">F81/7.5345</f>
        <v>0</v>
      </c>
      <c r="H81" s="533">
        <v>0</v>
      </c>
      <c r="I81" s="533">
        <f t="shared" ref="I81:I90" si="15">H81/7.5345</f>
        <v>0</v>
      </c>
      <c r="J81" s="533">
        <v>0</v>
      </c>
      <c r="K81" s="533">
        <f t="shared" ref="K81:K90" si="16">J81/7.5345</f>
        <v>0</v>
      </c>
    </row>
    <row r="82" spans="1:11" x14ac:dyDescent="0.3">
      <c r="A82" s="493" t="s">
        <v>496</v>
      </c>
      <c r="B82" s="493" t="s">
        <v>355</v>
      </c>
      <c r="C82" s="494" t="s">
        <v>356</v>
      </c>
      <c r="D82" s="533">
        <v>0</v>
      </c>
      <c r="E82" s="533">
        <f t="shared" si="13"/>
        <v>0</v>
      </c>
      <c r="F82" s="533">
        <v>0</v>
      </c>
      <c r="G82" s="533">
        <f t="shared" si="14"/>
        <v>0</v>
      </c>
      <c r="H82" s="533">
        <v>0</v>
      </c>
      <c r="I82" s="533">
        <f t="shared" si="15"/>
        <v>0</v>
      </c>
      <c r="J82" s="533">
        <v>0</v>
      </c>
      <c r="K82" s="533">
        <f t="shared" si="16"/>
        <v>0</v>
      </c>
    </row>
    <row r="83" spans="1:11" x14ac:dyDescent="0.3">
      <c r="A83" s="493" t="s">
        <v>497</v>
      </c>
      <c r="B83" s="493" t="s">
        <v>408</v>
      </c>
      <c r="C83" s="494" t="s">
        <v>409</v>
      </c>
      <c r="D83" s="533">
        <v>0</v>
      </c>
      <c r="E83" s="533">
        <f t="shared" si="13"/>
        <v>0</v>
      </c>
      <c r="F83" s="533">
        <v>0</v>
      </c>
      <c r="G83" s="533">
        <f t="shared" si="14"/>
        <v>0</v>
      </c>
      <c r="H83" s="533">
        <v>0</v>
      </c>
      <c r="I83" s="533">
        <f t="shared" si="15"/>
        <v>0</v>
      </c>
      <c r="J83" s="533">
        <v>0</v>
      </c>
      <c r="K83" s="533">
        <f t="shared" si="16"/>
        <v>0</v>
      </c>
    </row>
    <row r="84" spans="1:11" x14ac:dyDescent="0.3">
      <c r="A84" s="493" t="s">
        <v>498</v>
      </c>
      <c r="B84" s="493" t="s">
        <v>349</v>
      </c>
      <c r="C84" s="494" t="s">
        <v>359</v>
      </c>
      <c r="D84" s="533">
        <v>0</v>
      </c>
      <c r="E84" s="533">
        <f t="shared" si="13"/>
        <v>0</v>
      </c>
      <c r="F84" s="533">
        <v>0</v>
      </c>
      <c r="G84" s="533">
        <f t="shared" si="14"/>
        <v>0</v>
      </c>
      <c r="H84" s="533">
        <v>0</v>
      </c>
      <c r="I84" s="533">
        <f t="shared" si="15"/>
        <v>0</v>
      </c>
      <c r="J84" s="533">
        <v>0</v>
      </c>
      <c r="K84" s="533">
        <f t="shared" si="16"/>
        <v>0</v>
      </c>
    </row>
    <row r="85" spans="1:11" x14ac:dyDescent="0.3">
      <c r="A85" s="493" t="s">
        <v>499</v>
      </c>
      <c r="B85" s="493" t="s">
        <v>349</v>
      </c>
      <c r="C85" s="494" t="s">
        <v>350</v>
      </c>
      <c r="D85" s="533">
        <v>0</v>
      </c>
      <c r="E85" s="533">
        <f t="shared" si="13"/>
        <v>0</v>
      </c>
      <c r="F85" s="533">
        <v>113017.5</v>
      </c>
      <c r="G85" s="533">
        <f t="shared" si="14"/>
        <v>15000</v>
      </c>
      <c r="H85" s="533">
        <v>113000</v>
      </c>
      <c r="I85" s="533">
        <f t="shared" si="15"/>
        <v>14997.677350852744</v>
      </c>
      <c r="J85" s="533">
        <v>116000</v>
      </c>
      <c r="K85" s="533">
        <f t="shared" si="16"/>
        <v>15395.845776096621</v>
      </c>
    </row>
    <row r="86" spans="1:11" x14ac:dyDescent="0.3">
      <c r="A86" s="493" t="s">
        <v>500</v>
      </c>
      <c r="B86" s="493" t="s">
        <v>372</v>
      </c>
      <c r="C86" s="494" t="s">
        <v>373</v>
      </c>
      <c r="D86" s="533">
        <v>0</v>
      </c>
      <c r="E86" s="533">
        <f t="shared" si="13"/>
        <v>0</v>
      </c>
      <c r="F86" s="533">
        <v>0</v>
      </c>
      <c r="G86" s="533">
        <f t="shared" si="14"/>
        <v>0</v>
      </c>
      <c r="H86" s="533">
        <v>0</v>
      </c>
      <c r="I86" s="533">
        <f t="shared" si="15"/>
        <v>0</v>
      </c>
      <c r="J86" s="533">
        <v>0</v>
      </c>
      <c r="K86" s="533">
        <f t="shared" si="16"/>
        <v>0</v>
      </c>
    </row>
    <row r="87" spans="1:11" x14ac:dyDescent="0.3">
      <c r="A87" s="493" t="s">
        <v>501</v>
      </c>
      <c r="B87" s="493" t="s">
        <v>388</v>
      </c>
      <c r="C87" s="494" t="s">
        <v>389</v>
      </c>
      <c r="D87" s="533">
        <v>0</v>
      </c>
      <c r="E87" s="533">
        <f t="shared" si="13"/>
        <v>0</v>
      </c>
      <c r="F87" s="533">
        <v>0</v>
      </c>
      <c r="G87" s="533">
        <f t="shared" si="14"/>
        <v>0</v>
      </c>
      <c r="H87" s="533">
        <v>0</v>
      </c>
      <c r="I87" s="533">
        <f t="shared" si="15"/>
        <v>0</v>
      </c>
      <c r="J87" s="533">
        <v>0</v>
      </c>
      <c r="K87" s="533">
        <f t="shared" si="16"/>
        <v>0</v>
      </c>
    </row>
    <row r="88" spans="1:11" x14ac:dyDescent="0.3">
      <c r="A88" s="493" t="s">
        <v>502</v>
      </c>
      <c r="B88" s="493">
        <v>3222</v>
      </c>
      <c r="C88" s="494" t="s">
        <v>347</v>
      </c>
      <c r="D88" s="533">
        <v>900000</v>
      </c>
      <c r="E88" s="533">
        <f t="shared" si="13"/>
        <v>119450.52757316345</v>
      </c>
      <c r="F88" s="533">
        <v>1167847.5</v>
      </c>
      <c r="G88" s="533">
        <f t="shared" si="14"/>
        <v>155000</v>
      </c>
      <c r="H88" s="533">
        <v>863000</v>
      </c>
      <c r="I88" s="533">
        <f t="shared" si="15"/>
        <v>114539.78366182228</v>
      </c>
      <c r="J88" s="533">
        <v>885000</v>
      </c>
      <c r="K88" s="533">
        <f t="shared" si="16"/>
        <v>117459.68544694404</v>
      </c>
    </row>
    <row r="89" spans="1:11" x14ac:dyDescent="0.3">
      <c r="A89" s="493" t="s">
        <v>503</v>
      </c>
      <c r="B89" s="493" t="s">
        <v>355</v>
      </c>
      <c r="C89" s="494" t="s">
        <v>356</v>
      </c>
      <c r="D89" s="533">
        <v>0</v>
      </c>
      <c r="E89" s="533">
        <f t="shared" si="13"/>
        <v>0</v>
      </c>
      <c r="F89" s="533">
        <v>0</v>
      </c>
      <c r="G89" s="533">
        <f t="shared" si="14"/>
        <v>0</v>
      </c>
      <c r="H89" s="533">
        <v>0</v>
      </c>
      <c r="I89" s="533">
        <f t="shared" si="15"/>
        <v>0</v>
      </c>
      <c r="J89" s="533">
        <v>0</v>
      </c>
      <c r="K89" s="533">
        <f t="shared" si="16"/>
        <v>0</v>
      </c>
    </row>
    <row r="90" spans="1:11" x14ac:dyDescent="0.3">
      <c r="A90" s="493" t="s">
        <v>504</v>
      </c>
      <c r="B90" s="493" t="s">
        <v>462</v>
      </c>
      <c r="C90" s="494" t="s">
        <v>463</v>
      </c>
      <c r="D90" s="533">
        <v>0</v>
      </c>
      <c r="E90" s="533">
        <f t="shared" si="13"/>
        <v>0</v>
      </c>
      <c r="F90" s="533">
        <v>0</v>
      </c>
      <c r="G90" s="533">
        <f t="shared" si="14"/>
        <v>0</v>
      </c>
      <c r="H90" s="533">
        <v>0</v>
      </c>
      <c r="I90" s="533">
        <f t="shared" si="15"/>
        <v>0</v>
      </c>
      <c r="J90" s="533">
        <v>0</v>
      </c>
      <c r="K90" s="533">
        <f t="shared" si="16"/>
        <v>0</v>
      </c>
    </row>
    <row r="91" spans="1:11" x14ac:dyDescent="0.3">
      <c r="A91" s="490" t="s">
        <v>239</v>
      </c>
      <c r="B91" s="490" t="s">
        <v>301</v>
      </c>
      <c r="C91" s="491" t="s">
        <v>302</v>
      </c>
      <c r="D91" s="532">
        <f>SUM(D92:D97)</f>
        <v>26000</v>
      </c>
      <c r="E91" s="532">
        <f>D91/7.5345</f>
        <v>3450.7930187802772</v>
      </c>
      <c r="F91" s="532">
        <f>SUM(F92:F97)</f>
        <v>15069</v>
      </c>
      <c r="G91" s="532">
        <f>F91/7.5345</f>
        <v>2000</v>
      </c>
      <c r="H91" s="532">
        <f>SUM(H92:H97)</f>
        <v>27000</v>
      </c>
      <c r="I91" s="532">
        <f>H91/7.5345</f>
        <v>3583.5158271949031</v>
      </c>
      <c r="J91" s="532">
        <f>SUM(J92:J97)</f>
        <v>27000</v>
      </c>
      <c r="K91" s="532">
        <f>J91/7.5345</f>
        <v>3583.5158271949031</v>
      </c>
    </row>
    <row r="92" spans="1:11" x14ac:dyDescent="0.3">
      <c r="A92" s="493" t="s">
        <v>505</v>
      </c>
      <c r="B92" s="493" t="s">
        <v>337</v>
      </c>
      <c r="C92" s="494" t="s">
        <v>338</v>
      </c>
      <c r="D92" s="533">
        <v>26000</v>
      </c>
      <c r="E92" s="533">
        <f>D92/7.5345</f>
        <v>3450.7930187802772</v>
      </c>
      <c r="F92" s="533">
        <v>15069</v>
      </c>
      <c r="G92" s="533">
        <f>F92/7.5345</f>
        <v>2000</v>
      </c>
      <c r="H92" s="533">
        <v>27000</v>
      </c>
      <c r="I92" s="533">
        <f>H92/7.5345</f>
        <v>3583.5158271949031</v>
      </c>
      <c r="J92" s="533">
        <v>27000</v>
      </c>
      <c r="K92" s="533">
        <f>J92/7.5345</f>
        <v>3583.5158271949031</v>
      </c>
    </row>
    <row r="93" spans="1:11" x14ac:dyDescent="0.3">
      <c r="A93" s="493" t="s">
        <v>506</v>
      </c>
      <c r="B93" s="493" t="s">
        <v>367</v>
      </c>
      <c r="C93" s="494" t="s">
        <v>368</v>
      </c>
      <c r="D93" s="533">
        <v>0</v>
      </c>
      <c r="E93" s="533">
        <f t="shared" ref="E93:E97" si="17">D93/7.5345</f>
        <v>0</v>
      </c>
      <c r="F93" s="533">
        <v>0</v>
      </c>
      <c r="G93" s="533">
        <f t="shared" ref="G93:G97" si="18">F93/7.5345</f>
        <v>0</v>
      </c>
      <c r="H93" s="533">
        <v>0</v>
      </c>
      <c r="I93" s="533">
        <f t="shared" ref="I93:I97" si="19">H93/7.5345</f>
        <v>0</v>
      </c>
      <c r="J93" s="533">
        <v>0</v>
      </c>
      <c r="K93" s="533">
        <f t="shared" ref="K93:K97" si="20">J93/7.5345</f>
        <v>0</v>
      </c>
    </row>
    <row r="94" spans="1:11" x14ac:dyDescent="0.3">
      <c r="A94" s="493" t="s">
        <v>507</v>
      </c>
      <c r="B94" s="493" t="s">
        <v>370</v>
      </c>
      <c r="C94" s="494" t="s">
        <v>107</v>
      </c>
      <c r="D94" s="533">
        <v>0</v>
      </c>
      <c r="E94" s="533">
        <f t="shared" si="17"/>
        <v>0</v>
      </c>
      <c r="F94" s="533">
        <v>0</v>
      </c>
      <c r="G94" s="533">
        <f t="shared" si="18"/>
        <v>0</v>
      </c>
      <c r="H94" s="533">
        <v>0</v>
      </c>
      <c r="I94" s="533">
        <f t="shared" si="19"/>
        <v>0</v>
      </c>
      <c r="J94" s="533">
        <v>0</v>
      </c>
      <c r="K94" s="533">
        <f t="shared" si="20"/>
        <v>0</v>
      </c>
    </row>
    <row r="95" spans="1:11" x14ac:dyDescent="0.3">
      <c r="A95" s="493" t="s">
        <v>508</v>
      </c>
      <c r="B95" s="493" t="s">
        <v>358</v>
      </c>
      <c r="C95" s="494" t="s">
        <v>359</v>
      </c>
      <c r="D95" s="533">
        <v>0</v>
      </c>
      <c r="E95" s="533">
        <f t="shared" si="17"/>
        <v>0</v>
      </c>
      <c r="F95" s="533">
        <v>0</v>
      </c>
      <c r="G95" s="533">
        <f t="shared" si="18"/>
        <v>0</v>
      </c>
      <c r="H95" s="533">
        <v>0</v>
      </c>
      <c r="I95" s="533">
        <f t="shared" si="19"/>
        <v>0</v>
      </c>
      <c r="J95" s="533">
        <v>0</v>
      </c>
      <c r="K95" s="533">
        <f t="shared" si="20"/>
        <v>0</v>
      </c>
    </row>
    <row r="96" spans="1:11" x14ac:dyDescent="0.3">
      <c r="A96" s="493" t="s">
        <v>509</v>
      </c>
      <c r="B96" s="493" t="s">
        <v>349</v>
      </c>
      <c r="C96" s="494" t="s">
        <v>350</v>
      </c>
      <c r="D96" s="533">
        <v>0</v>
      </c>
      <c r="E96" s="533">
        <f t="shared" si="17"/>
        <v>0</v>
      </c>
      <c r="F96" s="533">
        <v>0</v>
      </c>
      <c r="G96" s="533">
        <f t="shared" si="18"/>
        <v>0</v>
      </c>
      <c r="H96" s="533">
        <v>0</v>
      </c>
      <c r="I96" s="533">
        <f t="shared" si="19"/>
        <v>0</v>
      </c>
      <c r="J96" s="533">
        <v>0</v>
      </c>
      <c r="K96" s="533">
        <f t="shared" si="20"/>
        <v>0</v>
      </c>
    </row>
    <row r="97" spans="1:11" x14ac:dyDescent="0.3">
      <c r="A97" s="493" t="s">
        <v>510</v>
      </c>
      <c r="B97" s="493" t="s">
        <v>346</v>
      </c>
      <c r="C97" s="494" t="s">
        <v>338</v>
      </c>
      <c r="D97" s="533">
        <v>0</v>
      </c>
      <c r="E97" s="533">
        <f t="shared" si="17"/>
        <v>0</v>
      </c>
      <c r="F97" s="533">
        <v>0</v>
      </c>
      <c r="G97" s="533">
        <f t="shared" si="18"/>
        <v>0</v>
      </c>
      <c r="H97" s="533">
        <v>0</v>
      </c>
      <c r="I97" s="533">
        <f t="shared" si="19"/>
        <v>0</v>
      </c>
      <c r="J97" s="533">
        <v>0</v>
      </c>
      <c r="K97" s="533">
        <f t="shared" si="20"/>
        <v>0</v>
      </c>
    </row>
    <row r="98" spans="1:11" x14ac:dyDescent="0.3">
      <c r="A98" s="490" t="s">
        <v>239</v>
      </c>
      <c r="B98" s="490" t="s">
        <v>308</v>
      </c>
      <c r="C98" s="507" t="s">
        <v>565</v>
      </c>
      <c r="D98" s="532">
        <f>SUM(D99:D101)</f>
        <v>0</v>
      </c>
      <c r="E98" s="532">
        <f>D98/7.5345</f>
        <v>0</v>
      </c>
      <c r="F98" s="532">
        <f>SUM(F99:F101)</f>
        <v>369190.5</v>
      </c>
      <c r="G98" s="532">
        <f>F98/7.5345</f>
        <v>49000</v>
      </c>
      <c r="H98" s="532">
        <f>SUM(H99:H101)</f>
        <v>0</v>
      </c>
      <c r="I98" s="532">
        <f>H98/7.5345</f>
        <v>0</v>
      </c>
      <c r="J98" s="532">
        <f>SUM(J99:J101)</f>
        <v>0</v>
      </c>
      <c r="K98" s="532">
        <f>J98/7.5345</f>
        <v>0</v>
      </c>
    </row>
    <row r="99" spans="1:11" x14ac:dyDescent="0.3">
      <c r="A99" s="493" t="s">
        <v>511</v>
      </c>
      <c r="B99" s="493">
        <v>31111</v>
      </c>
      <c r="C99" s="516" t="s">
        <v>376</v>
      </c>
      <c r="D99" s="533">
        <v>0</v>
      </c>
      <c r="E99" s="533">
        <f>D99/7.5345</f>
        <v>0</v>
      </c>
      <c r="F99" s="533">
        <v>369190.5</v>
      </c>
      <c r="G99" s="533">
        <f>F99/7.5345</f>
        <v>49000</v>
      </c>
      <c r="H99" s="533">
        <v>0</v>
      </c>
      <c r="I99" s="533">
        <f>H99/7.5345</f>
        <v>0</v>
      </c>
      <c r="J99" s="533">
        <v>0</v>
      </c>
      <c r="K99" s="533">
        <f>J99/7.5345</f>
        <v>0</v>
      </c>
    </row>
    <row r="100" spans="1:11" x14ac:dyDescent="0.3">
      <c r="A100" s="493" t="s">
        <v>512</v>
      </c>
      <c r="B100" s="493" t="s">
        <v>372</v>
      </c>
      <c r="C100" s="494" t="s">
        <v>373</v>
      </c>
      <c r="D100" s="533">
        <v>0</v>
      </c>
      <c r="E100" s="533">
        <f t="shared" ref="E100:E101" si="21">D100/7.5345</f>
        <v>0</v>
      </c>
      <c r="F100" s="533">
        <v>0</v>
      </c>
      <c r="G100" s="533">
        <f t="shared" ref="G100:G101" si="22">F100/7.5345</f>
        <v>0</v>
      </c>
      <c r="H100" s="533">
        <v>0</v>
      </c>
      <c r="I100" s="533">
        <f t="shared" ref="I100:I101" si="23">H100/7.5345</f>
        <v>0</v>
      </c>
      <c r="J100" s="533">
        <v>0</v>
      </c>
      <c r="K100" s="533">
        <f t="shared" ref="K100:K101" si="24">J100/7.5345</f>
        <v>0</v>
      </c>
    </row>
    <row r="101" spans="1:11" x14ac:dyDescent="0.3">
      <c r="A101" s="493" t="s">
        <v>513</v>
      </c>
      <c r="B101" s="493" t="s">
        <v>370</v>
      </c>
      <c r="C101" s="494" t="s">
        <v>107</v>
      </c>
      <c r="D101" s="533">
        <v>0</v>
      </c>
      <c r="E101" s="533">
        <f t="shared" si="21"/>
        <v>0</v>
      </c>
      <c r="F101" s="533">
        <v>0</v>
      </c>
      <c r="G101" s="533">
        <f t="shared" si="22"/>
        <v>0</v>
      </c>
      <c r="H101" s="533">
        <v>0</v>
      </c>
      <c r="I101" s="533">
        <f t="shared" si="23"/>
        <v>0</v>
      </c>
      <c r="J101" s="533">
        <v>0</v>
      </c>
      <c r="K101" s="533">
        <f t="shared" si="24"/>
        <v>0</v>
      </c>
    </row>
    <row r="102" spans="1:11" ht="0" hidden="1" customHeight="1" x14ac:dyDescent="0.3"/>
    <row r="103" spans="1:11" s="505" customFormat="1" ht="17.25" customHeight="1" x14ac:dyDescent="0.3">
      <c r="A103" s="498" t="s">
        <v>312</v>
      </c>
      <c r="B103" s="498" t="s">
        <v>313</v>
      </c>
      <c r="C103" s="499" t="s">
        <v>314</v>
      </c>
      <c r="D103" s="501">
        <f t="shared" ref="D103:J104" si="25">SUM(D104)</f>
        <v>3135978</v>
      </c>
      <c r="E103" s="501">
        <f>D103/7.5345</f>
        <v>416215.80728648219</v>
      </c>
      <c r="F103" s="501">
        <f t="shared" si="25"/>
        <v>3020209.9699999997</v>
      </c>
      <c r="G103" s="501">
        <f>F103/7.5345</f>
        <v>400850.74922025343</v>
      </c>
      <c r="H103" s="501">
        <f t="shared" si="25"/>
        <v>3221000</v>
      </c>
      <c r="I103" s="501">
        <f>H103/7.5345</f>
        <v>427500.16590351047</v>
      </c>
      <c r="J103" s="501">
        <f t="shared" si="25"/>
        <v>3301000</v>
      </c>
      <c r="K103" s="501">
        <f>J103/7.5345</f>
        <v>438117.99057668058</v>
      </c>
    </row>
    <row r="104" spans="1:11" s="505" customFormat="1" x14ac:dyDescent="0.3">
      <c r="A104" s="506" t="s">
        <v>239</v>
      </c>
      <c r="B104" s="506" t="s">
        <v>278</v>
      </c>
      <c r="C104" s="507" t="s">
        <v>279</v>
      </c>
      <c r="D104" s="509">
        <f t="shared" si="25"/>
        <v>3135978</v>
      </c>
      <c r="E104" s="509">
        <f>D104/7.5345</f>
        <v>416215.80728648219</v>
      </c>
      <c r="F104" s="509">
        <f t="shared" si="25"/>
        <v>3020209.9699999997</v>
      </c>
      <c r="G104" s="509">
        <f>F104/7.5345</f>
        <v>400850.74922025343</v>
      </c>
      <c r="H104" s="509">
        <f t="shared" si="25"/>
        <v>3221000</v>
      </c>
      <c r="I104" s="509">
        <f>H104/7.5345</f>
        <v>427500.16590351047</v>
      </c>
      <c r="J104" s="509">
        <f t="shared" si="25"/>
        <v>3301000</v>
      </c>
      <c r="K104" s="509">
        <f>J104/7.5345</f>
        <v>438117.99057668058</v>
      </c>
    </row>
    <row r="105" spans="1:11" s="505" customFormat="1" x14ac:dyDescent="0.3">
      <c r="A105" s="512" t="s">
        <v>239</v>
      </c>
      <c r="B105" s="512" t="s">
        <v>315</v>
      </c>
      <c r="C105" s="513" t="s">
        <v>316</v>
      </c>
      <c r="D105" s="509">
        <f>SUM(D106:D121)</f>
        <v>3135978</v>
      </c>
      <c r="E105" s="509">
        <f>D105/7.5345</f>
        <v>416215.80728648219</v>
      </c>
      <c r="F105" s="509">
        <f>SUM(F106:F121)</f>
        <v>3020209.9699999997</v>
      </c>
      <c r="G105" s="509">
        <f>F105/7.5345</f>
        <v>400850.74922025343</v>
      </c>
      <c r="H105" s="509">
        <f>SUM(H106:H121)</f>
        <v>3221000</v>
      </c>
      <c r="I105" s="509">
        <f>H105/7.5345</f>
        <v>427500.16590351047</v>
      </c>
      <c r="J105" s="509">
        <f>SUM(J106:J121)</f>
        <v>3301000</v>
      </c>
      <c r="K105" s="509">
        <f>J105/7.5345</f>
        <v>438117.99057668058</v>
      </c>
    </row>
    <row r="106" spans="1:11" s="505" customFormat="1" x14ac:dyDescent="0.3">
      <c r="A106" s="515" t="s">
        <v>514</v>
      </c>
      <c r="B106" s="515" t="s">
        <v>515</v>
      </c>
      <c r="C106" s="516" t="s">
        <v>516</v>
      </c>
      <c r="D106" s="518">
        <v>0</v>
      </c>
      <c r="E106" s="518">
        <f>D106/7.5345</f>
        <v>0</v>
      </c>
      <c r="F106" s="518">
        <v>0</v>
      </c>
      <c r="G106" s="518">
        <f>F106/7.5345</f>
        <v>0</v>
      </c>
      <c r="H106" s="518">
        <v>0</v>
      </c>
      <c r="I106" s="518">
        <f>H106/7.5345</f>
        <v>0</v>
      </c>
      <c r="J106" s="518">
        <v>0</v>
      </c>
      <c r="K106" s="518">
        <f>J106/7.5345</f>
        <v>0</v>
      </c>
    </row>
    <row r="107" spans="1:11" s="505" customFormat="1" ht="20.399999999999999" x14ac:dyDescent="0.3">
      <c r="A107" s="515" t="s">
        <v>517</v>
      </c>
      <c r="B107" s="515" t="s">
        <v>337</v>
      </c>
      <c r="C107" s="516" t="s">
        <v>518</v>
      </c>
      <c r="D107" s="518">
        <v>400000</v>
      </c>
      <c r="E107" s="518">
        <f t="shared" ref="E107:E121" si="26">D107/7.5345</f>
        <v>53089.123365850421</v>
      </c>
      <c r="F107" s="518">
        <v>284233.65999999997</v>
      </c>
      <c r="G107" s="518">
        <f t="shared" ref="G107:G121" si="27">F107/7.5345</f>
        <v>37724.289601167955</v>
      </c>
      <c r="H107" s="518">
        <v>400000</v>
      </c>
      <c r="I107" s="518">
        <f t="shared" ref="I107:I121" si="28">H107/7.5345</f>
        <v>53089.123365850421</v>
      </c>
      <c r="J107" s="518">
        <v>400000</v>
      </c>
      <c r="K107" s="518">
        <f t="shared" ref="K107:K121" si="29">J107/7.5345</f>
        <v>53089.123365850421</v>
      </c>
    </row>
    <row r="108" spans="1:11" s="505" customFormat="1" ht="20.399999999999999" x14ac:dyDescent="0.3">
      <c r="A108" s="515" t="s">
        <v>519</v>
      </c>
      <c r="B108" s="515" t="s">
        <v>337</v>
      </c>
      <c r="C108" s="516" t="s">
        <v>520</v>
      </c>
      <c r="D108" s="518">
        <v>0</v>
      </c>
      <c r="E108" s="518">
        <f t="shared" si="26"/>
        <v>0</v>
      </c>
      <c r="F108" s="518">
        <v>0</v>
      </c>
      <c r="G108" s="518">
        <f t="shared" si="27"/>
        <v>0</v>
      </c>
      <c r="H108" s="518">
        <v>0</v>
      </c>
      <c r="I108" s="518">
        <f t="shared" si="28"/>
        <v>0</v>
      </c>
      <c r="J108" s="518">
        <v>0</v>
      </c>
      <c r="K108" s="518">
        <f t="shared" si="29"/>
        <v>0</v>
      </c>
    </row>
    <row r="109" spans="1:11" s="505" customFormat="1" ht="20.399999999999999" x14ac:dyDescent="0.3">
      <c r="A109" s="515" t="s">
        <v>521</v>
      </c>
      <c r="B109" s="515" t="s">
        <v>370</v>
      </c>
      <c r="C109" s="516" t="s">
        <v>522</v>
      </c>
      <c r="D109" s="518">
        <v>0</v>
      </c>
      <c r="E109" s="518">
        <f t="shared" si="26"/>
        <v>0</v>
      </c>
      <c r="F109" s="518">
        <v>0</v>
      </c>
      <c r="G109" s="518">
        <f t="shared" si="27"/>
        <v>0</v>
      </c>
      <c r="H109" s="518">
        <v>0</v>
      </c>
      <c r="I109" s="518">
        <f t="shared" si="28"/>
        <v>0</v>
      </c>
      <c r="J109" s="518">
        <v>0</v>
      </c>
      <c r="K109" s="518">
        <f t="shared" si="29"/>
        <v>0</v>
      </c>
    </row>
    <row r="110" spans="1:11" s="505" customFormat="1" x14ac:dyDescent="0.3">
      <c r="A110" s="515" t="s">
        <v>523</v>
      </c>
      <c r="B110" s="515" t="s">
        <v>524</v>
      </c>
      <c r="C110" s="516" t="s">
        <v>525</v>
      </c>
      <c r="D110" s="518">
        <v>556018.26</v>
      </c>
      <c r="E110" s="518">
        <f t="shared" si="26"/>
        <v>73796.304997013736</v>
      </c>
      <c r="F110" s="518">
        <v>1415016.77</v>
      </c>
      <c r="G110" s="518">
        <f t="shared" si="27"/>
        <v>187804.99966819296</v>
      </c>
      <c r="H110" s="518">
        <v>1396542.47</v>
      </c>
      <c r="I110" s="518">
        <f t="shared" si="28"/>
        <v>185353.03868869864</v>
      </c>
      <c r="J110" s="518">
        <v>1376713.48</v>
      </c>
      <c r="K110" s="518">
        <f t="shared" si="29"/>
        <v>182721.27944787309</v>
      </c>
    </row>
    <row r="111" spans="1:11" s="505" customFormat="1" x14ac:dyDescent="0.3">
      <c r="A111" s="515" t="s">
        <v>526</v>
      </c>
      <c r="B111" s="515" t="s">
        <v>527</v>
      </c>
      <c r="C111" s="516" t="s">
        <v>528</v>
      </c>
      <c r="D111" s="518">
        <v>0</v>
      </c>
      <c r="E111" s="518">
        <f t="shared" si="26"/>
        <v>0</v>
      </c>
      <c r="F111" s="518">
        <v>0</v>
      </c>
      <c r="G111" s="518">
        <f t="shared" si="27"/>
        <v>0</v>
      </c>
      <c r="H111" s="518">
        <v>0</v>
      </c>
      <c r="I111" s="518">
        <f t="shared" si="28"/>
        <v>0</v>
      </c>
      <c r="J111" s="518">
        <v>0</v>
      </c>
      <c r="K111" s="518">
        <f t="shared" si="29"/>
        <v>0</v>
      </c>
    </row>
    <row r="112" spans="1:11" s="505" customFormat="1" ht="20.399999999999999" x14ac:dyDescent="0.3">
      <c r="A112" s="515" t="s">
        <v>529</v>
      </c>
      <c r="B112" s="515" t="s">
        <v>530</v>
      </c>
      <c r="C112" s="516" t="s">
        <v>531</v>
      </c>
      <c r="D112" s="518">
        <v>0</v>
      </c>
      <c r="E112" s="518">
        <f t="shared" si="26"/>
        <v>0</v>
      </c>
      <c r="F112" s="518">
        <v>0</v>
      </c>
      <c r="G112" s="518">
        <f t="shared" si="27"/>
        <v>0</v>
      </c>
      <c r="H112" s="518">
        <v>0</v>
      </c>
      <c r="I112" s="518">
        <f t="shared" si="28"/>
        <v>0</v>
      </c>
      <c r="J112" s="518">
        <v>0</v>
      </c>
      <c r="K112" s="518">
        <f t="shared" si="29"/>
        <v>0</v>
      </c>
    </row>
    <row r="113" spans="1:11" s="505" customFormat="1" x14ac:dyDescent="0.3">
      <c r="A113" s="515" t="s">
        <v>532</v>
      </c>
      <c r="B113" s="515" t="s">
        <v>358</v>
      </c>
      <c r="C113" s="516" t="s">
        <v>533</v>
      </c>
      <c r="D113" s="518">
        <v>0</v>
      </c>
      <c r="E113" s="518">
        <f t="shared" si="26"/>
        <v>0</v>
      </c>
      <c r="F113" s="518">
        <v>0</v>
      </c>
      <c r="G113" s="518">
        <f t="shared" si="27"/>
        <v>0</v>
      </c>
      <c r="H113" s="518">
        <v>0</v>
      </c>
      <c r="I113" s="518">
        <f t="shared" si="28"/>
        <v>0</v>
      </c>
      <c r="J113" s="518">
        <v>0</v>
      </c>
      <c r="K113" s="518">
        <f t="shared" si="29"/>
        <v>0</v>
      </c>
    </row>
    <row r="114" spans="1:11" s="505" customFormat="1" ht="20.399999999999999" x14ac:dyDescent="0.3">
      <c r="A114" s="515" t="s">
        <v>534</v>
      </c>
      <c r="B114" s="515" t="s">
        <v>358</v>
      </c>
      <c r="C114" s="516" t="s">
        <v>535</v>
      </c>
      <c r="D114" s="518">
        <v>0</v>
      </c>
      <c r="E114" s="518">
        <f t="shared" si="26"/>
        <v>0</v>
      </c>
      <c r="F114" s="518">
        <v>0</v>
      </c>
      <c r="G114" s="518">
        <f t="shared" si="27"/>
        <v>0</v>
      </c>
      <c r="H114" s="518">
        <v>0</v>
      </c>
      <c r="I114" s="518">
        <f t="shared" si="28"/>
        <v>0</v>
      </c>
      <c r="J114" s="518">
        <v>0</v>
      </c>
      <c r="K114" s="518">
        <f t="shared" si="29"/>
        <v>0</v>
      </c>
    </row>
    <row r="115" spans="1:11" s="505" customFormat="1" ht="20.399999999999999" x14ac:dyDescent="0.3">
      <c r="A115" s="515" t="s">
        <v>536</v>
      </c>
      <c r="B115" s="515" t="s">
        <v>349</v>
      </c>
      <c r="C115" s="516" t="s">
        <v>537</v>
      </c>
      <c r="D115" s="518">
        <v>1640977.5</v>
      </c>
      <c r="E115" s="518">
        <f t="shared" si="26"/>
        <v>217795.14234521202</v>
      </c>
      <c r="F115" s="518">
        <v>331719.02</v>
      </c>
      <c r="G115" s="518">
        <f t="shared" si="27"/>
        <v>44026.679938947505</v>
      </c>
      <c r="H115" s="518">
        <v>1424457.53</v>
      </c>
      <c r="I115" s="518">
        <f t="shared" si="28"/>
        <v>189058.00384896144</v>
      </c>
      <c r="J115" s="518">
        <v>1524286.52</v>
      </c>
      <c r="K115" s="518">
        <f t="shared" si="29"/>
        <v>202307.58776295706</v>
      </c>
    </row>
    <row r="116" spans="1:11" s="505" customFormat="1" x14ac:dyDescent="0.3">
      <c r="A116" s="515" t="s">
        <v>538</v>
      </c>
      <c r="B116" s="515" t="s">
        <v>372</v>
      </c>
      <c r="C116" s="516" t="s">
        <v>373</v>
      </c>
      <c r="D116" s="518">
        <v>289982.24</v>
      </c>
      <c r="E116" s="518">
        <f t="shared" si="26"/>
        <v>38487.257283164108</v>
      </c>
      <c r="F116" s="518">
        <v>989240.52</v>
      </c>
      <c r="G116" s="518">
        <f t="shared" si="27"/>
        <v>131294.78001194505</v>
      </c>
      <c r="H116" s="518">
        <v>0</v>
      </c>
      <c r="I116" s="518">
        <f t="shared" si="28"/>
        <v>0</v>
      </c>
      <c r="J116" s="518">
        <v>0</v>
      </c>
      <c r="K116" s="518">
        <f t="shared" si="29"/>
        <v>0</v>
      </c>
    </row>
    <row r="117" spans="1:11" s="505" customFormat="1" ht="20.399999999999999" x14ac:dyDescent="0.3">
      <c r="A117" s="515" t="s">
        <v>539</v>
      </c>
      <c r="B117" s="515" t="s">
        <v>370</v>
      </c>
      <c r="C117" s="516" t="s">
        <v>540</v>
      </c>
      <c r="D117" s="518">
        <v>0</v>
      </c>
      <c r="E117" s="518">
        <f t="shared" si="26"/>
        <v>0</v>
      </c>
      <c r="F117" s="518">
        <v>0</v>
      </c>
      <c r="G117" s="518">
        <f t="shared" si="27"/>
        <v>0</v>
      </c>
      <c r="H117" s="518">
        <v>0</v>
      </c>
      <c r="I117" s="518">
        <f t="shared" si="28"/>
        <v>0</v>
      </c>
      <c r="J117" s="518">
        <v>0</v>
      </c>
      <c r="K117" s="518">
        <f t="shared" si="29"/>
        <v>0</v>
      </c>
    </row>
    <row r="118" spans="1:11" s="505" customFormat="1" ht="20.399999999999999" x14ac:dyDescent="0.3">
      <c r="A118" s="515" t="s">
        <v>541</v>
      </c>
      <c r="B118" s="515" t="s">
        <v>471</v>
      </c>
      <c r="C118" s="516" t="s">
        <v>542</v>
      </c>
      <c r="D118" s="518">
        <v>249000</v>
      </c>
      <c r="E118" s="518">
        <f t="shared" si="26"/>
        <v>33047.979295241887</v>
      </c>
      <c r="F118" s="518"/>
      <c r="G118" s="518">
        <f t="shared" si="27"/>
        <v>0</v>
      </c>
      <c r="H118" s="518">
        <v>0</v>
      </c>
      <c r="I118" s="518">
        <f t="shared" si="28"/>
        <v>0</v>
      </c>
      <c r="J118" s="518">
        <v>0</v>
      </c>
      <c r="K118" s="518">
        <f t="shared" si="29"/>
        <v>0</v>
      </c>
    </row>
    <row r="119" spans="1:11" s="505" customFormat="1" x14ac:dyDescent="0.3">
      <c r="A119" s="515" t="s">
        <v>543</v>
      </c>
      <c r="B119" s="515" t="s">
        <v>370</v>
      </c>
      <c r="C119" s="516" t="s">
        <v>544</v>
      </c>
      <c r="D119" s="518">
        <v>0</v>
      </c>
      <c r="E119" s="518">
        <f t="shared" si="26"/>
        <v>0</v>
      </c>
      <c r="F119" s="518">
        <v>0</v>
      </c>
      <c r="G119" s="518">
        <f t="shared" si="27"/>
        <v>0</v>
      </c>
      <c r="H119" s="518">
        <v>0</v>
      </c>
      <c r="I119" s="518">
        <f t="shared" si="28"/>
        <v>0</v>
      </c>
      <c r="J119" s="518">
        <v>0</v>
      </c>
      <c r="K119" s="518">
        <f t="shared" si="29"/>
        <v>0</v>
      </c>
    </row>
    <row r="120" spans="1:11" s="505" customFormat="1" x14ac:dyDescent="0.3">
      <c r="A120" s="515" t="s">
        <v>545</v>
      </c>
      <c r="B120" s="515" t="s">
        <v>372</v>
      </c>
      <c r="C120" s="516" t="s">
        <v>373</v>
      </c>
      <c r="D120" s="518">
        <v>0</v>
      </c>
      <c r="E120" s="518">
        <f t="shared" si="26"/>
        <v>0</v>
      </c>
      <c r="F120" s="518">
        <v>0</v>
      </c>
      <c r="G120" s="518">
        <f t="shared" si="27"/>
        <v>0</v>
      </c>
      <c r="H120" s="518">
        <v>0</v>
      </c>
      <c r="I120" s="518">
        <f t="shared" si="28"/>
        <v>0</v>
      </c>
      <c r="J120" s="518">
        <v>0</v>
      </c>
      <c r="K120" s="518">
        <f t="shared" si="29"/>
        <v>0</v>
      </c>
    </row>
    <row r="121" spans="1:11" s="505" customFormat="1" ht="20.399999999999999" x14ac:dyDescent="0.3">
      <c r="A121" s="515" t="s">
        <v>546</v>
      </c>
      <c r="B121" s="515" t="s">
        <v>547</v>
      </c>
      <c r="C121" s="516" t="s">
        <v>548</v>
      </c>
      <c r="D121" s="518">
        <v>0</v>
      </c>
      <c r="E121" s="518">
        <f t="shared" si="26"/>
        <v>0</v>
      </c>
      <c r="F121" s="518">
        <v>0</v>
      </c>
      <c r="G121" s="518">
        <f t="shared" si="27"/>
        <v>0</v>
      </c>
      <c r="H121" s="518">
        <v>0</v>
      </c>
      <c r="I121" s="518">
        <f t="shared" si="28"/>
        <v>0</v>
      </c>
      <c r="J121" s="518">
        <v>0</v>
      </c>
      <c r="K121" s="518">
        <f t="shared" si="29"/>
        <v>0</v>
      </c>
    </row>
    <row r="123" spans="1:11" x14ac:dyDescent="0.3">
      <c r="I123" s="714" t="s">
        <v>549</v>
      </c>
      <c r="J123" s="714"/>
    </row>
    <row r="124" spans="1:11" x14ac:dyDescent="0.3">
      <c r="I124" s="714" t="s">
        <v>550</v>
      </c>
      <c r="J124" s="714"/>
    </row>
  </sheetData>
  <sheetProtection password="DEB0" sheet="1" objects="1" scenarios="1"/>
  <mergeCells count="2">
    <mergeCell ref="I123:J123"/>
    <mergeCell ref="I124:J124"/>
  </mergeCells>
  <pageMargins left="0.39370078740157483" right="0.19685039370078741" top="0.19685039370078741" bottom="0.62992125984251968" header="0.39370078740157483" footer="0.39370078740157483"/>
  <pageSetup paperSize="9" scale="87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sažetak-Opći dio 2023. </vt:lpstr>
      <vt:lpstr>V.izmjene PLAN 2023.</vt:lpstr>
      <vt:lpstr>FP prihodi 2023</vt:lpstr>
      <vt:lpstr>FP prihodi 2024. i 2025.</vt:lpstr>
      <vt:lpstr>PLAN A1</vt:lpstr>
      <vt:lpstr>PRIHODI</vt:lpstr>
      <vt:lpstr>RASHODI</vt:lpstr>
      <vt:lpstr>'FP prihodi 2023'!Podrucje_ispisa</vt:lpstr>
      <vt:lpstr>'FP prihodi 2024. i 2025.'!Podrucje_ispisa</vt:lpstr>
      <vt:lpstr>'PLAN A1'!Podrucje_ispisa</vt:lpstr>
      <vt:lpstr>PRIHODI!Podrucje_ispisa</vt:lpstr>
      <vt:lpstr>RASHODI!Podrucje_ispisa</vt:lpstr>
      <vt:lpstr>'V.izmjene PLAN 2023.'!Podrucje_ispisa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2023-10-26T08:33:56Z</cp:lastPrinted>
  <dcterms:created xsi:type="dcterms:W3CDTF">1996-10-14T23:33:28Z</dcterms:created>
  <dcterms:modified xsi:type="dcterms:W3CDTF">2023-11-10T06:37:11Z</dcterms:modified>
</cp:coreProperties>
</file>