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00" windowWidth="12120" windowHeight="8940" tabRatio="705"/>
  </bookViews>
  <sheets>
    <sheet name="sažetak- opći dio 2023. " sheetId="24" r:id="rId1"/>
    <sheet name="I.izmjene PLAN 2023." sheetId="20" r:id="rId2"/>
    <sheet name="FP prihodi 2023" sheetId="5" r:id="rId3"/>
    <sheet name="FP prihodi 2024. i 2025." sheetId="15" r:id="rId4"/>
    <sheet name="PLAN A1" sheetId="23" r:id="rId5"/>
  </sheets>
  <definedNames>
    <definedName name="_xlnm.Print_Area" localSheetId="2">'FP prihodi 2023'!$A$1:$K$35</definedName>
    <definedName name="_xlnm.Print_Area" localSheetId="3">'FP prihodi 2024. i 2025.'!$A$1:$S$24</definedName>
    <definedName name="_xlnm.Print_Area" localSheetId="1">'I.izmjene PLAN 2023.'!$A$1:$L$96</definedName>
    <definedName name="_xlnm.Print_Area" localSheetId="4">'PLAN A1'!$A$1:$Q$67</definedName>
  </definedNames>
  <calcPr calcId="145621"/>
</workbook>
</file>

<file path=xl/calcChain.xml><?xml version="1.0" encoding="utf-8"?>
<calcChain xmlns="http://schemas.openxmlformats.org/spreadsheetml/2006/main">
  <c r="I30" i="5" l="1"/>
  <c r="E22" i="5" l="1"/>
  <c r="E30" i="5" s="1"/>
  <c r="G19" i="5"/>
  <c r="G30" i="5" s="1"/>
  <c r="F7" i="24" l="1"/>
  <c r="G7" i="24"/>
  <c r="H7" i="24"/>
  <c r="H13" i="24" s="1"/>
  <c r="H24" i="24" s="1"/>
  <c r="F10" i="24"/>
  <c r="G10" i="24"/>
  <c r="H10" i="24"/>
  <c r="G13" i="24"/>
  <c r="G24" i="24" s="1"/>
  <c r="F22" i="24"/>
  <c r="G22" i="24"/>
  <c r="H22" i="24"/>
  <c r="F13" i="24" l="1"/>
  <c r="F24" i="24" s="1"/>
  <c r="H18" i="15"/>
  <c r="L89" i="20"/>
  <c r="K89" i="20" l="1"/>
  <c r="J64" i="20"/>
  <c r="G94" i="20"/>
  <c r="J89" i="20"/>
  <c r="G56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0" i="5"/>
  <c r="F30" i="5"/>
  <c r="D30" i="5"/>
  <c r="B30" i="5"/>
  <c r="G17" i="20"/>
  <c r="G16" i="20"/>
  <c r="F81" i="20" l="1"/>
  <c r="G52" i="23" l="1"/>
  <c r="G45" i="23" s="1"/>
  <c r="C45" i="23" l="1"/>
  <c r="J81" i="20" l="1"/>
  <c r="G87" i="20"/>
  <c r="G76" i="20"/>
  <c r="G86" i="20" l="1"/>
  <c r="G14" i="20" l="1"/>
  <c r="G13" i="20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J42" i="20" l="1"/>
  <c r="G88" i="20"/>
  <c r="G32" i="20"/>
  <c r="G33" i="20"/>
  <c r="G61" i="20"/>
  <c r="M30" i="23" l="1"/>
  <c r="M26" i="23"/>
  <c r="M36" i="23"/>
  <c r="M42" i="23"/>
  <c r="M45" i="23"/>
  <c r="M25" i="23" l="1"/>
  <c r="M61" i="23" s="1"/>
  <c r="G43" i="20"/>
  <c r="J30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K45" i="23" s="1"/>
  <c r="L52" i="23"/>
  <c r="G31" i="20" l="1"/>
  <c r="F41" i="20"/>
  <c r="J27" i="20"/>
  <c r="J58" i="20" l="1"/>
  <c r="G62" i="20"/>
  <c r="F89" i="20"/>
  <c r="G90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K72" i="20"/>
  <c r="J22" i="20"/>
  <c r="J39" i="20"/>
  <c r="H42" i="20"/>
  <c r="H41" i="20" s="1"/>
  <c r="I42" i="20"/>
  <c r="I41" i="20" s="1"/>
  <c r="L69" i="20"/>
  <c r="L53" i="20" s="1"/>
  <c r="P6" i="23"/>
  <c r="Q6" i="23"/>
  <c r="C26" i="23"/>
  <c r="C42" i="23"/>
  <c r="D26" i="23"/>
  <c r="D36" i="23"/>
  <c r="G26" i="23"/>
  <c r="G30" i="23"/>
  <c r="H26" i="23"/>
  <c r="J26" i="23"/>
  <c r="N61" i="23"/>
  <c r="E26" i="23"/>
  <c r="F26" i="23"/>
  <c r="I26" i="23"/>
  <c r="K26" i="23"/>
  <c r="L26" i="23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P65" i="23"/>
  <c r="Q65" i="23"/>
  <c r="K69" i="20"/>
  <c r="K53" i="20" s="1"/>
  <c r="J54" i="20"/>
  <c r="J69" i="20"/>
  <c r="F54" i="20"/>
  <c r="F64" i="20"/>
  <c r="F69" i="20"/>
  <c r="I54" i="20"/>
  <c r="I73" i="20"/>
  <c r="H54" i="20"/>
  <c r="H73" i="20"/>
  <c r="E54" i="20"/>
  <c r="G55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0" i="5"/>
  <c r="C30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I18" i="15"/>
  <c r="G18" i="15"/>
  <c r="H58" i="20"/>
  <c r="D42" i="23" l="1"/>
  <c r="D25" i="23" s="1"/>
  <c r="D61" i="23" s="1"/>
  <c r="H25" i="23"/>
  <c r="H61" i="23" s="1"/>
  <c r="L25" i="23"/>
  <c r="L61" i="23" s="1"/>
  <c r="E25" i="23"/>
  <c r="C32" i="5"/>
  <c r="C25" i="23"/>
  <c r="C61" i="23" s="1"/>
  <c r="F53" i="20"/>
  <c r="J53" i="20"/>
  <c r="G64" i="20"/>
  <c r="G25" i="20"/>
  <c r="I72" i="20"/>
  <c r="H7" i="20"/>
  <c r="H48" i="20" s="1"/>
  <c r="H93" i="20"/>
  <c r="E61" i="23"/>
  <c r="E7" i="20"/>
  <c r="E48" i="20" s="1"/>
  <c r="I53" i="20"/>
  <c r="J7" i="20"/>
  <c r="G27" i="20"/>
  <c r="F7" i="20"/>
  <c r="F48" i="20" s="1"/>
  <c r="J41" i="20"/>
  <c r="G41" i="20" s="1"/>
  <c r="I25" i="23"/>
  <c r="I61" i="23" s="1"/>
  <c r="F25" i="23"/>
  <c r="F61" i="23" s="1"/>
  <c r="G89" i="20"/>
  <c r="G54" i="20"/>
  <c r="G69" i="20"/>
  <c r="I7" i="20"/>
  <c r="I48" i="20" s="1"/>
  <c r="G22" i="20"/>
  <c r="G4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L72" i="20"/>
  <c r="I92" i="20" l="1"/>
  <c r="H92" i="20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L92" i="20"/>
  <c r="L93" i="20"/>
  <c r="L95" i="20" s="1"/>
  <c r="K93" i="20"/>
  <c r="K95" i="20" s="1"/>
  <c r="K92" i="20"/>
  <c r="G7" i="20"/>
  <c r="J93" i="20"/>
  <c r="J95" i="20" s="1"/>
  <c r="G53" i="20"/>
  <c r="J92" i="20"/>
  <c r="G95" i="20" l="1"/>
  <c r="G92" i="20"/>
  <c r="E93" i="20"/>
  <c r="G93" i="20"/>
  <c r="K7" i="20"/>
  <c r="K48" i="20" s="1"/>
</calcChain>
</file>

<file path=xl/sharedStrings.xml><?xml version="1.0" encoding="utf-8"?>
<sst xmlns="http://schemas.openxmlformats.org/spreadsheetml/2006/main" count="287" uniqueCount="224">
  <si>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</si>
  <si>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</si>
  <si>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</si>
  <si>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</si>
  <si>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</si>
  <si>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</si>
  <si>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</si>
  <si>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</si>
  <si>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</si>
  <si>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</si>
  <si>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</si>
  <si>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</si>
  <si>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</si>
  <si>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</si>
  <si>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</si>
  <si>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</si>
  <si>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</si>
  <si>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</si>
  <si>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</si>
  <si>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</si>
  <si>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</si>
  <si>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</si>
  <si>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</si>
  <si>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</si>
  <si>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</si>
  <si>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</si>
  <si>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ostvareni obavljanjem poslova na tržištu </t>
  </si>
  <si>
    <t>PRIHODI OD PRODAJE NEFINANCIJSKE IMOVINE</t>
  </si>
  <si>
    <t>Prihodi od prodaje proizvedene dugotrajne imovine</t>
  </si>
  <si>
    <t>RASHODI POSLOVANJA</t>
  </si>
  <si>
    <t>Plaće (bruto)</t>
  </si>
  <si>
    <t>Ostali rashodi za zaposlene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</si>
  <si>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</si>
  <si>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</si>
  <si>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</si>
  <si>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</si>
  <si>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</si>
  <si>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</si>
  <si>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</si>
  <si>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</si>
  <si>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</si>
  <si>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</si>
  <si>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</si>
  <si>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</si>
  <si>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</si>
  <si>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</si>
  <si>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</si>
  <si>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</si>
  <si>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</si>
  <si>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</si>
  <si>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</si>
  <si>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</si>
  <si>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</si>
  <si>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</si>
  <si>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</si>
  <si>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</si>
  <si>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</si>
  <si>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</si>
  <si>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</si>
  <si>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</si>
  <si>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</si>
  <si>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</si>
  <si>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</si>
  <si>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</si>
  <si>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</si>
  <si>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</si>
  <si>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</si>
  <si>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</si>
  <si>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</si>
  <si>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</si>
  <si>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</si>
  <si>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</si>
  <si>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</si>
  <si>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</si>
  <si>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</si>
  <si>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</si>
  <si>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</si>
  <si>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</si>
  <si>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</si>
  <si>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</si>
  <si>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</si>
  <si>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</si>
  <si>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naknade troškova osoba izvan radnog odnosa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</si>
  <si>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</si>
  <si>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</si>
  <si>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</si>
  <si>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</si>
  <si>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</si>
  <si>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</si>
  <si>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</si>
  <si>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Namjenski primici od EU fondova</t>
  </si>
  <si>
    <t>namjenski primici od EU FONDOVA</t>
  </si>
  <si>
    <t>Namjenski primici od EU FONDOVA</t>
  </si>
  <si>
    <t>pomoći iz državnog proračuna za pokriće gubitka</t>
  </si>
  <si>
    <t>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</si>
  <si>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</si>
  <si>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</si>
  <si>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</si>
  <si>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</si>
  <si>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</si>
  <si>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</si>
  <si>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</si>
  <si>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</si>
  <si>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</si>
  <si>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</si>
  <si>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</si>
  <si>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</si>
  <si>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</si>
  <si>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</si>
  <si>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pomoći pror.korisn.-stručno osposoblj</t>
  </si>
  <si>
    <t>pomoći temelj.prij.EU-stručno osposoblj</t>
  </si>
  <si>
    <t xml:space="preserve">Dodatno ulaganje na građevinskim objektima-preur.jil </t>
  </si>
  <si>
    <t>Dodatna ulaganja na građevinskim objektima JIL</t>
  </si>
  <si>
    <t>Dodatna ulaganja na građevinskim objektima</t>
  </si>
  <si>
    <t>Dodatna ulaganja na građevinskim objektima krovna svjetlosna traka na JIL…</t>
  </si>
  <si>
    <t>Prihodi za financiranje rashoda poslovanja -dec.sr.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</si>
  <si>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</si>
  <si>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</si>
  <si>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</si>
  <si>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</si>
  <si>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</si>
  <si>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</si>
  <si>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</si>
  <si>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</si>
  <si>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Dodatna ulaganja na građevinskim objektima - decentralizirana sredstva</t>
  </si>
  <si>
    <t>Dodatno ulaganje na postrojenjima i opremi- decentralizirana sredstva</t>
  </si>
  <si>
    <t>2023.</t>
  </si>
  <si>
    <t>PROJEKCIJA PLANA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</si>
  <si>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</si>
  <si>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</si>
  <si>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</si>
  <si>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</si>
  <si>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</si>
  <si>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</si>
  <si>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</si>
  <si>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</si>
  <si>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</si>
  <si>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</si>
  <si>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</si>
  <si>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</si>
  <si>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</si>
  <si>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</si>
  <si>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</si>
  <si>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</si>
  <si>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</si>
  <si>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</si>
  <si>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</si>
  <si>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(u EUR)</t>
  </si>
  <si>
    <t>PROJEKCIJA PLANA 2025.</t>
  </si>
  <si>
    <t xml:space="preserve"> Plan poslovanja za 2023.</t>
  </si>
  <si>
    <t>Procjena 2025.</t>
  </si>
  <si>
    <t>PROJEKCIJA FINANCIJSKOG PLANA 2025.</t>
  </si>
  <si>
    <t>Ukupno prihodi i primici za 2024. i 2025.</t>
  </si>
  <si>
    <t>Ukupno prihodi i primici za 2023.</t>
  </si>
  <si>
    <t>pomoći temeljem prijenosa sredstava-uvećanje plaće za prekivremeni rad</t>
  </si>
  <si>
    <t>pomoći iz državnog proračuna-denzitometrija</t>
  </si>
  <si>
    <t>Otplata glavnice primljenih kredita-dec</t>
  </si>
  <si>
    <t xml:space="preserve">63-pomoći proračunu </t>
  </si>
  <si>
    <t xml:space="preserve">63-pomoći iz državnog proračuna za pokriće gubitka </t>
  </si>
  <si>
    <t xml:space="preserve">63-pomoći iz državnog proračuna za nabava mob. rtg uređaja </t>
  </si>
  <si>
    <t>63-tekuće pomoći iz proračuna-općine</t>
  </si>
  <si>
    <t>63-pomoći iz drž. Proračuna-covid19 potrošni med.mater</t>
  </si>
  <si>
    <t>64-prihodi od financijske imovine</t>
  </si>
  <si>
    <t>65-prihodi po posebnim propisima</t>
  </si>
  <si>
    <t>66-prihodi od prodaje proizvoda , robe , pruženih usluga i donacija</t>
  </si>
  <si>
    <t>2025.</t>
  </si>
  <si>
    <t>PLAN ZA 2023.</t>
  </si>
  <si>
    <t xml:space="preserve">IZMJENE I DOPUNE PLANA ZA 2023.
</t>
  </si>
  <si>
    <t xml:space="preserve">I.IZMJENE I DOPUNE  OBJEDINJENI PLAN PRIHODA/primitaka  I RASHODA/izdataka  ZA 2023. I PROJEKCIJE PLANA ZA 2024. I 2025. </t>
  </si>
  <si>
    <t xml:space="preserve">I.IZMJENE I DOPUNE OBJEDINJENI PLAN PRIHODA/primitaka  I RASHODA/izdataka  ZA 2023. I PROJEKCIJE PLANA ZA 2024. I 2025. </t>
  </si>
  <si>
    <t>I. IZMJENE I DOPUNE FINANCIJSKI PLAN-procjena prihoda i primitaka za 2023.</t>
  </si>
  <si>
    <t>I.IZMJENE I DOPUNE FINANCIJSKI  PLAN -Procjena prihoda i primitaka  ZA 2024. I 2025.</t>
  </si>
  <si>
    <t xml:space="preserve">I.Izmjene i dopune Financijski plan poslovanja za 2023.  i projekcije plana za 2024. i 2025. </t>
  </si>
  <si>
    <t>Mladen Sertić, dipl.inž.</t>
  </si>
  <si>
    <t>PREDSJEDNIK UPRAVNOG VIJEĆA:</t>
  </si>
  <si>
    <t>VIŠAK / MANJAK + NETO FINANCIRANJE</t>
  </si>
  <si>
    <t>NETO FINANCIRANJE</t>
  </si>
  <si>
    <t>IZDACI ZA FINANCIJSKU IMOVINU I OTPLATE ZAJMOVA</t>
  </si>
  <si>
    <t>Projekcija plana za 2025.</t>
  </si>
  <si>
    <t>Projekcija plana za 2024.</t>
  </si>
  <si>
    <t>Prijedlog plana za 2023.</t>
  </si>
  <si>
    <t xml:space="preserve">RAČUN FINANCIRANJA </t>
  </si>
  <si>
    <t>VIŠAK/MANJAK IZ PRETHODNE(IH) GODINE KOJI ĆE SE POKRITI/RASPOREDITI</t>
  </si>
  <si>
    <t xml:space="preserve">UKUPAN DONOS VIŠKA/MANJKA IZ PRETHODNE(IH) GODINA </t>
  </si>
  <si>
    <t>VIŠKOVI/MANJKOVI</t>
  </si>
  <si>
    <t>RAZLIKA - VIŠAK / MANJAK</t>
  </si>
  <si>
    <t>RASHODI ZA NEFINANCIJSKU IMOVINU</t>
  </si>
  <si>
    <t>RASHODI  POSLOVANJA</t>
  </si>
  <si>
    <t>RASHODI UKUPNO</t>
  </si>
  <si>
    <t>PRIHODI UKUPNO</t>
  </si>
  <si>
    <t xml:space="preserve">PRIHODI/RASHODI TEKUĆA GODINA </t>
  </si>
  <si>
    <t>( u EUR)</t>
  </si>
  <si>
    <t>PLAN SA POKRIĆEM GUBITKA</t>
  </si>
  <si>
    <r>
      <t>I.IZMJENE I DOPUNE 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2023. I                                                                                                                                                PROJEKCIJA PLANA ZA  2024. I 2025. GODINU</t>
    </r>
  </si>
  <si>
    <t>Rashodi za materijal i energiju-</t>
  </si>
  <si>
    <r>
      <t>Rashodi za usluge-</t>
    </r>
    <r>
      <rPr>
        <sz val="12"/>
        <color rgb="FFFF0000"/>
        <rFont val="Calibri"/>
        <family val="2"/>
        <charset val="238"/>
      </rPr>
      <t>POPRAVAK i nabava rtg cijevi za MSCT UREĐAJ</t>
    </r>
  </si>
  <si>
    <t>pomoći iz državnog proračuna-POPRAVAK i nabava rtg cijevi za MSCT UREĐAJ</t>
  </si>
  <si>
    <t>63-pomoći iz inozemstva i od subjekata unutar općeg proračuna</t>
  </si>
  <si>
    <t>63-Pomoći od izvanproračunskih korisnika HZZ</t>
  </si>
  <si>
    <t xml:space="preserve">63-pomoći iz državnog proračuna za popravk i nabavu cijevi za MSCT  uređaja </t>
  </si>
  <si>
    <t>63-pomoći iz drž pror. Za sanaciju lijekova i potr.med.mater</t>
  </si>
  <si>
    <t>63-pomoći temeljem prijenosa EU sredstava</t>
  </si>
  <si>
    <t>64-prihodi od nefinancijske imovine</t>
  </si>
  <si>
    <t>67-prihod od nadležnog proračuna i od HZZO-a za financiranje redovne djelatnosti</t>
  </si>
  <si>
    <t>68-kazne,upravne mjere i ostali prihodi</t>
  </si>
  <si>
    <t>72-prihod od prodaje proizvedene dugotrajne imovine</t>
  </si>
  <si>
    <t>84-primici od zaduživanja</t>
  </si>
  <si>
    <t>64-prihodi od imovine</t>
  </si>
  <si>
    <t>Naknade građanima i kućanstvima na temelju osiguranja i druge naknade</t>
  </si>
  <si>
    <t>Pomoći iz inozemstva i od subjekata unutar općeg proračuna</t>
  </si>
  <si>
    <t>Prihodi od upravnih i administrativnih pristojbi,pristojbi po posebnim
 propisima i naknada</t>
  </si>
  <si>
    <t>Prihodi od prodaje proizvedene robe i pružanja usluga ,prihodi od donacija te povrati po protestiranim jamstvima</t>
  </si>
  <si>
    <t>Prihodi iz nadležnog proračuna i od HZZO-a temeljem ugovornih obveza</t>
  </si>
  <si>
    <t>Kazne,upravne mjere i ostali prihodi</t>
  </si>
  <si>
    <t>Primici od zaduživanja</t>
  </si>
  <si>
    <t>Pomoći dane u inozemstvo i unutar općeg proračuna</t>
  </si>
  <si>
    <t>rashodi za nabavu proizvedene dugotrajne imovine</t>
  </si>
  <si>
    <t xml:space="preserve">izdaci za otplatu glavnice prinljenih kredita i zajmova </t>
  </si>
  <si>
    <t>6+7+8</t>
  </si>
  <si>
    <t>Prihodi i primici</t>
  </si>
  <si>
    <t xml:space="preserve">Prihodi i primici </t>
  </si>
  <si>
    <t>Prihodi i primici -pomoći ,…</t>
  </si>
  <si>
    <t xml:space="preserve">Prihodi i primici-pokriće gubitka </t>
  </si>
  <si>
    <t>Prihodi i primici - Županijski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</si>
</sst>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11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i/>
      <sz val="12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3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/>
    <xf numFmtId="0" fontId="59" fillId="0" borderId="24" xfId="0" applyFont="1" applyFill="1" applyBorder="1"/>
    <xf numFmtId="0" fontId="60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4" fillId="0" borderId="14" xfId="37" applyFont="1" applyBorder="1" applyAlignment="1">
      <alignment horizontal="left"/>
    </xf>
    <xf numFmtId="0" fontId="64" fillId="0" borderId="11" xfId="37" applyFont="1" applyBorder="1" applyAlignment="1">
      <alignment horizontal="left"/>
    </xf>
    <xf numFmtId="0" fontId="64" fillId="0" borderId="11" xfId="37" applyFont="1" applyFill="1" applyBorder="1"/>
    <xf numFmtId="3" fontId="64" fillId="0" borderId="11" xfId="37" applyNumberFormat="1" applyFont="1" applyFill="1" applyBorder="1"/>
    <xf numFmtId="0" fontId="64" fillId="0" borderId="15" xfId="37" applyFont="1" applyFill="1" applyBorder="1" applyAlignment="1">
      <alignment horizontal="left"/>
    </xf>
    <xf numFmtId="0" fontId="64" fillId="0" borderId="26" xfId="37" applyFont="1" applyFill="1" applyBorder="1" applyAlignment="1">
      <alignment horizontal="left"/>
    </xf>
    <xf numFmtId="0" fontId="64" fillId="0" borderId="19" xfId="37" applyFont="1" applyFill="1" applyBorder="1" applyAlignment="1">
      <alignment horizontal="left"/>
    </xf>
    <xf numFmtId="0" fontId="64" fillId="0" borderId="12" xfId="37" applyFont="1" applyFill="1" applyBorder="1"/>
    <xf numFmtId="3" fontId="63" fillId="0" borderId="12" xfId="37" applyNumberFormat="1" applyFont="1" applyFill="1" applyBorder="1"/>
    <xf numFmtId="3" fontId="64" fillId="0" borderId="12" xfId="37" applyNumberFormat="1" applyFont="1" applyFill="1" applyBorder="1"/>
    <xf numFmtId="0" fontId="64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5" fillId="0" borderId="12" xfId="37" applyFont="1" applyFill="1" applyBorder="1"/>
    <xf numFmtId="3" fontId="18" fillId="0" borderId="12" xfId="37" applyNumberFormat="1" applyFont="1" applyFill="1" applyBorder="1"/>
    <xf numFmtId="3" fontId="28" fillId="0" borderId="12" xfId="37" applyNumberFormat="1" applyFont="1" applyFill="1" applyBorder="1"/>
    <xf numFmtId="0" fontId="68" fillId="0" borderId="16" xfId="37" applyFont="1" applyFill="1" applyBorder="1"/>
    <xf numFmtId="3" fontId="69" fillId="0" borderId="12" xfId="37" applyNumberFormat="1" applyFont="1" applyFill="1" applyBorder="1"/>
    <xf numFmtId="0" fontId="63" fillId="0" borderId="24" xfId="0" applyFont="1" applyFill="1" applyBorder="1" applyAlignment="1">
      <alignment horizontal="left"/>
    </xf>
    <xf numFmtId="0" fontId="64" fillId="0" borderId="12" xfId="37" applyFont="1" applyFill="1" applyBorder="1" applyAlignment="1">
      <alignment horizontal="left"/>
    </xf>
    <xf numFmtId="0" fontId="70" fillId="0" borderId="12" xfId="37" applyFont="1" applyFill="1" applyBorder="1"/>
    <xf numFmtId="0" fontId="64" fillId="0" borderId="26" xfId="37" applyFont="1" applyFill="1" applyBorder="1"/>
    <xf numFmtId="0" fontId="28" fillId="0" borderId="12" xfId="37" applyFont="1" applyFill="1" applyBorder="1"/>
    <xf numFmtId="0" fontId="64" fillId="0" borderId="12" xfId="37" applyFont="1" applyFill="1" applyBorder="1" applyAlignment="1">
      <alignment wrapText="1"/>
    </xf>
    <xf numFmtId="0" fontId="65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4" fillId="0" borderId="16" xfId="37" applyFont="1" applyFill="1" applyBorder="1" applyAlignment="1">
      <alignment vertical="center"/>
    </xf>
    <xf numFmtId="0" fontId="64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4" fillId="0" borderId="26" xfId="37" applyFont="1" applyFill="1" applyBorder="1" applyAlignment="1">
      <alignment horizontal="left" vertical="center"/>
    </xf>
    <xf numFmtId="0" fontId="64" fillId="0" borderId="16" xfId="37" applyFont="1" applyFill="1" applyBorder="1" applyAlignment="1">
      <alignment horizontal="left"/>
    </xf>
    <xf numFmtId="0" fontId="64" fillId="0" borderId="12" xfId="37" applyFont="1" applyFill="1" applyBorder="1" applyAlignment="1">
      <alignment horizontal="left" vertical="top"/>
    </xf>
    <xf numFmtId="0" fontId="64" fillId="0" borderId="17" xfId="37" applyFont="1" applyFill="1" applyBorder="1" applyAlignment="1">
      <alignment horizontal="left"/>
    </xf>
    <xf numFmtId="0" fontId="64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3" fillId="0" borderId="25" xfId="37" applyNumberFormat="1" applyFont="1" applyFill="1" applyBorder="1"/>
    <xf numFmtId="0" fontId="64" fillId="0" borderId="25" xfId="37" applyFont="1" applyFill="1" applyBorder="1" applyAlignment="1">
      <alignment horizontal="left" vertical="top"/>
    </xf>
    <xf numFmtId="0" fontId="64" fillId="0" borderId="25" xfId="37" applyFont="1" applyFill="1" applyBorder="1" applyAlignment="1">
      <alignment wrapText="1"/>
    </xf>
    <xf numFmtId="0" fontId="64" fillId="0" borderId="24" xfId="37" applyFont="1" applyFill="1" applyBorder="1" applyAlignment="1">
      <alignment horizontal="left"/>
    </xf>
    <xf numFmtId="0" fontId="64" fillId="0" borderId="0" xfId="37" applyFont="1" applyFill="1" applyBorder="1" applyAlignment="1">
      <alignment horizontal="left" vertical="top"/>
    </xf>
    <xf numFmtId="0" fontId="64" fillId="0" borderId="0" xfId="37" applyFont="1" applyFill="1" applyBorder="1" applyAlignment="1">
      <alignment wrapText="1"/>
    </xf>
    <xf numFmtId="3" fontId="63" fillId="0" borderId="52" xfId="37" applyNumberFormat="1" applyFont="1" applyFill="1" applyBorder="1"/>
    <xf numFmtId="0" fontId="64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0" fontId="70" fillId="0" borderId="0" xfId="37" applyFont="1" applyFill="1" applyBorder="1" applyAlignment="1"/>
    <xf numFmtId="0" fontId="67" fillId="0" borderId="0" xfId="37" applyFont="1" applyFill="1" applyBorder="1" applyAlignment="1"/>
    <xf numFmtId="0" fontId="64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0" fontId="64" fillId="0" borderId="26" xfId="37" applyFont="1" applyFill="1" applyBorder="1" applyAlignment="1">
      <alignment horizontal="left" vertical="top"/>
    </xf>
    <xf numFmtId="0" fontId="64" fillId="0" borderId="12" xfId="37" applyFont="1" applyFill="1" applyBorder="1" applyAlignment="1">
      <alignment vertical="top"/>
    </xf>
    <xf numFmtId="3" fontId="63" fillId="0" borderId="12" xfId="37" applyNumberFormat="1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0" fillId="0" borderId="16" xfId="37" applyFont="1" applyFill="1" applyBorder="1" applyAlignment="1">
      <alignment horizontal="left"/>
    </xf>
    <xf numFmtId="0" fontId="70" fillId="0" borderId="26" xfId="37" applyFont="1" applyFill="1" applyBorder="1" applyAlignment="1">
      <alignment vertical="top"/>
    </xf>
    <xf numFmtId="0" fontId="70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0" fillId="0" borderId="16" xfId="37" applyFont="1" applyFill="1" applyBorder="1"/>
    <xf numFmtId="0" fontId="65" fillId="0" borderId="12" xfId="37" applyFont="1" applyFill="1" applyBorder="1" applyAlignment="1">
      <alignment horizontal="left" vertical="top"/>
    </xf>
    <xf numFmtId="3" fontId="69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0" fillId="0" borderId="12" xfId="37" applyFont="1" applyFill="1" applyBorder="1" applyAlignment="1">
      <alignment horizontal="left" vertical="top"/>
    </xf>
    <xf numFmtId="0" fontId="70" fillId="0" borderId="17" xfId="37" applyFont="1" applyFill="1" applyBorder="1"/>
    <xf numFmtId="0" fontId="70" fillId="0" borderId="27" xfId="37" applyFont="1" applyFill="1" applyBorder="1" applyAlignment="1">
      <alignment vertical="top"/>
    </xf>
    <xf numFmtId="0" fontId="65" fillId="0" borderId="37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0" fontId="65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5" fillId="0" borderId="47" xfId="37" applyFont="1" applyFill="1" applyBorder="1" applyAlignment="1">
      <alignment vertical="center" wrapText="1"/>
    </xf>
    <xf numFmtId="0" fontId="70" fillId="0" borderId="27" xfId="37" applyFont="1" applyFill="1" applyBorder="1" applyAlignment="1">
      <alignment horizontal="left" vertical="top"/>
    </xf>
    <xf numFmtId="0" fontId="75" fillId="0" borderId="60" xfId="0" applyFont="1" applyFill="1" applyBorder="1" applyAlignment="1">
      <alignment horizontal="center" vertical="top"/>
    </xf>
    <xf numFmtId="0" fontId="65" fillId="0" borderId="62" xfId="0" applyFont="1" applyFill="1" applyBorder="1" applyAlignment="1">
      <alignment horizontal="center" vertical="top"/>
    </xf>
    <xf numFmtId="0" fontId="65" fillId="0" borderId="32" xfId="0" applyFont="1" applyFill="1" applyBorder="1" applyAlignment="1">
      <alignment horizontal="left" vertical="top" wrapText="1"/>
    </xf>
    <xf numFmtId="0" fontId="70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3" fillId="0" borderId="22" xfId="37" applyNumberFormat="1" applyFont="1" applyFill="1" applyBorder="1" applyAlignment="1">
      <alignment vertical="top"/>
    </xf>
    <xf numFmtId="0" fontId="70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3" fillId="0" borderId="71" xfId="37" applyNumberFormat="1" applyFont="1" applyFill="1" applyBorder="1" applyAlignment="1">
      <alignment vertical="top"/>
    </xf>
    <xf numFmtId="0" fontId="70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6" fillId="0" borderId="38" xfId="37" applyNumberFormat="1" applyFont="1" applyFill="1" applyBorder="1" applyAlignment="1">
      <alignment vertical="top"/>
    </xf>
    <xf numFmtId="17" fontId="76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0" fontId="70" fillId="0" borderId="12" xfId="37" applyFont="1" applyFill="1" applyBorder="1" applyAlignment="1">
      <alignment vertical="top"/>
    </xf>
    <xf numFmtId="0" fontId="70" fillId="0" borderId="12" xfId="37" applyFont="1" applyFill="1" applyBorder="1" applyAlignment="1">
      <alignment vertical="top" wrapText="1"/>
    </xf>
    <xf numFmtId="0" fontId="70" fillId="0" borderId="13" xfId="37" applyFont="1" applyFill="1" applyBorder="1" applyAlignment="1">
      <alignment horizontal="left"/>
    </xf>
    <xf numFmtId="0" fontId="70" fillId="0" borderId="21" xfId="37" applyFont="1" applyFill="1" applyBorder="1"/>
    <xf numFmtId="0" fontId="1" fillId="0" borderId="22" xfId="0" applyFont="1" applyFill="1" applyBorder="1"/>
    <xf numFmtId="0" fontId="70" fillId="0" borderId="22" xfId="37" applyFont="1" applyFill="1" applyBorder="1"/>
    <xf numFmtId="3" fontId="45" fillId="0" borderId="22" xfId="37" applyNumberFormat="1" applyFont="1" applyFill="1" applyBorder="1"/>
    <xf numFmtId="0" fontId="70" fillId="0" borderId="15" xfId="37" applyFont="1" applyFill="1" applyBorder="1"/>
    <xf numFmtId="0" fontId="70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0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0" fontId="58" fillId="0" borderId="0" xfId="0" applyFont="1" applyFill="1"/>
    <xf numFmtId="0" fontId="70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0" fontId="79" fillId="1" borderId="34" xfId="0" applyFont="1" applyFill="1" applyBorder="1" applyAlignment="1">
      <alignment horizontal="center"/>
    </xf>
    <xf numFmtId="0" fontId="79" fillId="1" borderId="24" xfId="0" applyFont="1" applyFill="1" applyBorder="1" applyAlignment="1">
      <alignment horizontal="right" vertical="center" wrapText="1"/>
    </xf>
    <xf numFmtId="0" fontId="79" fillId="0" borderId="10" xfId="0" applyFont="1" applyBorder="1"/>
    <xf numFmtId="0" fontId="83" fillId="0" borderId="0" xfId="0" applyFont="1"/>
    <xf numFmtId="0" fontId="84" fillId="0" borderId="0" xfId="0" applyFont="1"/>
    <xf numFmtId="0" fontId="83" fillId="0" borderId="0" xfId="0" applyFont="1" applyAlignment="1"/>
    <xf numFmtId="0" fontId="84" fillId="0" borderId="0" xfId="0" applyFont="1" applyAlignment="1">
      <alignment vertical="top"/>
    </xf>
    <xf numFmtId="3" fontId="84" fillId="0" borderId="0" xfId="0" applyNumberFormat="1" applyFont="1"/>
    <xf numFmtId="3" fontId="83" fillId="0" borderId="0" xfId="0" applyNumberFormat="1" applyFont="1"/>
    <xf numFmtId="3" fontId="74" fillId="0" borderId="27" xfId="0" applyNumberFormat="1" applyFont="1" applyBorder="1" applyAlignment="1">
      <alignment horizontal="center" vertical="center" wrapText="1"/>
    </xf>
    <xf numFmtId="3" fontId="74" fillId="0" borderId="25" xfId="0" applyNumberFormat="1" applyFont="1" applyBorder="1" applyAlignment="1">
      <alignment horizontal="center" vertical="center" wrapText="1"/>
    </xf>
    <xf numFmtId="0" fontId="79" fillId="0" borderId="16" xfId="0" applyNumberFormat="1" applyFont="1" applyBorder="1" applyAlignment="1">
      <alignment horizontal="center" vertical="center"/>
    </xf>
    <xf numFmtId="0" fontId="79" fillId="0" borderId="17" xfId="0" applyNumberFormat="1" applyFont="1" applyBorder="1" applyAlignment="1">
      <alignment horizontal="center" vertical="center"/>
    </xf>
    <xf numFmtId="0" fontId="79" fillId="0" borderId="35" xfId="0" applyFont="1" applyBorder="1" applyAlignment="1">
      <alignment horizontal="center"/>
    </xf>
    <xf numFmtId="0" fontId="79" fillId="0" borderId="24" xfId="0" applyFont="1" applyBorder="1" applyAlignment="1">
      <alignment horizontal="center"/>
    </xf>
    <xf numFmtId="3" fontId="79" fillId="0" borderId="48" xfId="0" applyNumberFormat="1" applyFont="1" applyBorder="1" applyAlignment="1"/>
    <xf numFmtId="3" fontId="79" fillId="0" borderId="48" xfId="0" quotePrefix="1" applyNumberFormat="1" applyFont="1" applyBorder="1" applyAlignment="1"/>
    <xf numFmtId="3" fontId="87" fillId="0" borderId="0" xfId="0" applyNumberFormat="1" applyFont="1" applyFill="1" applyAlignment="1"/>
    <xf numFmtId="3" fontId="87" fillId="0" borderId="0" xfId="0" applyNumberFormat="1" applyFont="1"/>
    <xf numFmtId="3" fontId="79" fillId="0" borderId="49" xfId="0" applyNumberFormat="1" applyFont="1" applyFill="1" applyBorder="1"/>
    <xf numFmtId="3" fontId="79" fillId="0" borderId="49" xfId="0" quotePrefix="1" applyNumberFormat="1" applyFont="1" applyFill="1" applyBorder="1" applyAlignment="1">
      <alignment horizontal="left"/>
    </xf>
    <xf numFmtId="3" fontId="79" fillId="0" borderId="0" xfId="0" quotePrefix="1" applyNumberFormat="1" applyFont="1" applyFill="1" applyBorder="1" applyAlignment="1">
      <alignment horizontal="left"/>
    </xf>
    <xf numFmtId="3" fontId="88" fillId="0" borderId="12" xfId="0" applyNumberFormat="1" applyFont="1" applyBorder="1" applyAlignment="1">
      <alignment horizontal="left" wrapText="1"/>
    </xf>
    <xf numFmtId="3" fontId="79" fillId="0" borderId="50" xfId="0" applyNumberFormat="1" applyFont="1" applyBorder="1" applyAlignment="1">
      <alignment horizontal="left" vertical="top"/>
    </xf>
    <xf numFmtId="3" fontId="79" fillId="0" borderId="50" xfId="0" applyNumberFormat="1" applyFont="1" applyBorder="1" applyAlignment="1">
      <alignment horizontal="left"/>
    </xf>
    <xf numFmtId="3" fontId="79" fillId="0" borderId="52" xfId="0" applyNumberFormat="1" applyFont="1" applyBorder="1" applyAlignment="1">
      <alignment horizontal="left"/>
    </xf>
    <xf numFmtId="3" fontId="79" fillId="0" borderId="50" xfId="0" applyNumberFormat="1" applyFont="1" applyBorder="1" applyAlignment="1">
      <alignment horizontal="left" vertical="top" wrapText="1"/>
    </xf>
    <xf numFmtId="1" fontId="79" fillId="0" borderId="50" xfId="20" applyNumberFormat="1" applyFont="1" applyBorder="1" applyAlignment="1">
      <alignment horizontal="left" vertical="top" wrapText="1"/>
    </xf>
    <xf numFmtId="164" fontId="79" fillId="0" borderId="49" xfId="20" applyNumberFormat="1" applyFont="1" applyBorder="1" applyAlignment="1">
      <alignment horizontal="left" wrapText="1"/>
    </xf>
    <xf numFmtId="164" fontId="79" fillId="0" borderId="80" xfId="20" applyNumberFormat="1" applyFont="1" applyBorder="1" applyAlignment="1">
      <alignment horizontal="left" wrapText="1"/>
    </xf>
    <xf numFmtId="3" fontId="79" fillId="0" borderId="37" xfId="0" applyNumberFormat="1" applyFont="1" applyBorder="1" applyAlignment="1">
      <alignment horizontal="left" wrapText="1"/>
    </xf>
    <xf numFmtId="3" fontId="79" fillId="0" borderId="0" xfId="0" quotePrefix="1" applyNumberFormat="1" applyFont="1" applyBorder="1" applyAlignment="1">
      <alignment horizontal="left" wrapText="1"/>
    </xf>
    <xf numFmtId="3" fontId="79" fillId="0" borderId="0" xfId="0" applyNumberFormat="1" applyFont="1" applyBorder="1"/>
    <xf numFmtId="3" fontId="79" fillId="0" borderId="0" xfId="0" applyNumberFormat="1" applyFont="1"/>
    <xf numFmtId="3" fontId="79" fillId="0" borderId="0" xfId="0" quotePrefix="1" applyNumberFormat="1" applyFont="1" applyBorder="1" applyAlignment="1">
      <alignment horizontal="left"/>
    </xf>
    <xf numFmtId="3" fontId="87" fillId="0" borderId="0" xfId="0" applyNumberFormat="1" applyFont="1" applyAlignment="1">
      <alignment horizontal="left"/>
    </xf>
    <xf numFmtId="0" fontId="89" fillId="0" borderId="39" xfId="0" applyFont="1" applyBorder="1" applyAlignment="1">
      <alignment horizontal="center"/>
    </xf>
    <xf numFmtId="0" fontId="89" fillId="0" borderId="40" xfId="0" applyFont="1" applyBorder="1" applyAlignment="1">
      <alignment horizontal="left" vertical="center" wrapText="1"/>
    </xf>
    <xf numFmtId="0" fontId="89" fillId="0" borderId="41" xfId="0" applyFont="1" applyBorder="1" applyAlignment="1">
      <alignment horizontal="center"/>
    </xf>
    <xf numFmtId="0" fontId="89" fillId="0" borderId="42" xfId="0" applyFont="1" applyBorder="1" applyAlignment="1">
      <alignment horizontal="left" vertical="center" wrapText="1"/>
    </xf>
    <xf numFmtId="0" fontId="90" fillId="0" borderId="44" xfId="0" applyFont="1" applyBorder="1" applyAlignment="1">
      <alignment horizontal="center"/>
    </xf>
    <xf numFmtId="0" fontId="90" fillId="0" borderId="45" xfId="0" applyFont="1" applyBorder="1" applyAlignment="1">
      <alignment horizontal="left" vertical="center" wrapText="1"/>
    </xf>
    <xf numFmtId="0" fontId="90" fillId="0" borderId="44" xfId="0" applyFont="1" applyBorder="1" applyAlignment="1">
      <alignment horizontal="center" vertical="center"/>
    </xf>
    <xf numFmtId="0" fontId="89" fillId="0" borderId="44" xfId="0" applyFont="1" applyBorder="1" applyAlignment="1">
      <alignment horizontal="center" vertical="center"/>
    </xf>
    <xf numFmtId="0" fontId="89" fillId="0" borderId="45" xfId="0" applyFont="1" applyBorder="1" applyAlignment="1">
      <alignment horizontal="left" vertical="center" wrapText="1"/>
    </xf>
    <xf numFmtId="0" fontId="91" fillId="0" borderId="45" xfId="0" applyFont="1" applyBorder="1" applyAlignment="1">
      <alignment horizontal="left" vertical="center" wrapText="1"/>
    </xf>
    <xf numFmtId="0" fontId="86" fillId="0" borderId="47" xfId="37" applyFont="1" applyFill="1" applyBorder="1" applyAlignment="1">
      <alignment vertical="top" wrapText="1"/>
    </xf>
    <xf numFmtId="0" fontId="81" fillId="0" borderId="44" xfId="0" applyFont="1" applyBorder="1" applyAlignment="1">
      <alignment horizontal="center" vertical="center"/>
    </xf>
    <xf numFmtId="0" fontId="92" fillId="0" borderId="45" xfId="0" applyNumberFormat="1" applyFont="1" applyFill="1" applyBorder="1" applyAlignment="1" applyProtection="1">
      <alignment horizontal="center"/>
    </xf>
    <xf numFmtId="0" fontId="83" fillId="0" borderId="57" xfId="39" applyFont="1" applyFill="1" applyBorder="1" applyAlignment="1">
      <alignment horizontal="left" wrapText="1"/>
    </xf>
    <xf numFmtId="0" fontId="83" fillId="0" borderId="49" xfId="39" applyFont="1" applyFill="1" applyBorder="1" applyAlignment="1">
      <alignment horizontal="center" wrapText="1"/>
    </xf>
    <xf numFmtId="0" fontId="83" fillId="0" borderId="49" xfId="39" applyNumberFormat="1" applyFont="1" applyFill="1" applyBorder="1" applyAlignment="1">
      <alignment horizontal="left" wrapText="1"/>
    </xf>
    <xf numFmtId="0" fontId="81" fillId="0" borderId="19" xfId="0" applyFont="1" applyBorder="1" applyAlignment="1">
      <alignment horizontal="center" vertical="center" wrapText="1"/>
    </xf>
    <xf numFmtId="3" fontId="74" fillId="0" borderId="19" xfId="0" applyNumberFormat="1" applyFont="1" applyBorder="1" applyAlignment="1">
      <alignment horizontal="center" vertical="center" wrapText="1"/>
    </xf>
    <xf numFmtId="0" fontId="95" fillId="0" borderId="0" xfId="0" applyFont="1"/>
    <xf numFmtId="4" fontId="64" fillId="0" borderId="11" xfId="37" applyNumberFormat="1" applyFont="1" applyFill="1" applyBorder="1"/>
    <xf numFmtId="4" fontId="63" fillId="0" borderId="12" xfId="37" applyNumberFormat="1" applyFont="1" applyFill="1" applyBorder="1"/>
    <xf numFmtId="4" fontId="69" fillId="0" borderId="12" xfId="37" applyNumberFormat="1" applyFont="1" applyFill="1" applyBorder="1"/>
    <xf numFmtId="4" fontId="96" fillId="0" borderId="12" xfId="37" applyNumberFormat="1" applyFont="1" applyFill="1" applyBorder="1"/>
    <xf numFmtId="4" fontId="28" fillId="0" borderId="12" xfId="37" applyNumberFormat="1" applyFont="1" applyFill="1" applyBorder="1"/>
    <xf numFmtId="4" fontId="69" fillId="0" borderId="25" xfId="37" applyNumberFormat="1" applyFont="1" applyFill="1" applyBorder="1"/>
    <xf numFmtId="4" fontId="96" fillId="0" borderId="25" xfId="37" applyNumberFormat="1" applyFont="1" applyFill="1" applyBorder="1"/>
    <xf numFmtId="4" fontId="96" fillId="0" borderId="52" xfId="37" applyNumberFormat="1" applyFont="1" applyFill="1" applyBorder="1"/>
    <xf numFmtId="4" fontId="64" fillId="0" borderId="12" xfId="37" applyNumberFormat="1" applyFont="1" applyFill="1" applyBorder="1"/>
    <xf numFmtId="4" fontId="28" fillId="0" borderId="11" xfId="37" applyNumberFormat="1" applyFont="1" applyFill="1" applyBorder="1"/>
    <xf numFmtId="4" fontId="18" fillId="0" borderId="12" xfId="37" applyNumberFormat="1" applyFont="1" applyFill="1" applyBorder="1"/>
    <xf numFmtId="4" fontId="28" fillId="0" borderId="0" xfId="0" applyNumberFormat="1" applyFont="1" applyFill="1"/>
    <xf numFmtId="4" fontId="28" fillId="0" borderId="11" xfId="37" applyNumberFormat="1" applyFont="1" applyFill="1" applyBorder="1" applyAlignment="1">
      <alignment vertical="center"/>
    </xf>
    <xf numFmtId="4" fontId="63" fillId="0" borderId="25" xfId="37" applyNumberFormat="1" applyFont="1" applyFill="1" applyBorder="1"/>
    <xf numFmtId="4" fontId="28" fillId="0" borderId="25" xfId="37" applyNumberFormat="1" applyFont="1" applyFill="1" applyBorder="1"/>
    <xf numFmtId="4" fontId="64" fillId="0" borderId="25" xfId="37" applyNumberFormat="1" applyFont="1" applyFill="1" applyBorder="1"/>
    <xf numFmtId="4" fontId="28" fillId="0" borderId="86" xfId="37" applyNumberFormat="1" applyFont="1" applyFill="1" applyBorder="1"/>
    <xf numFmtId="4" fontId="63" fillId="0" borderId="52" xfId="37" applyNumberFormat="1" applyFont="1" applyFill="1" applyBorder="1"/>
    <xf numFmtId="4" fontId="64" fillId="0" borderId="52" xfId="37" applyNumberFormat="1" applyFont="1" applyFill="1" applyBorder="1"/>
    <xf numFmtId="4" fontId="64" fillId="0" borderId="86" xfId="37" applyNumberFormat="1" applyFont="1" applyFill="1" applyBorder="1"/>
    <xf numFmtId="4" fontId="72" fillId="0" borderId="10" xfId="37" applyNumberFormat="1" applyFont="1" applyFill="1" applyBorder="1"/>
    <xf numFmtId="4" fontId="71" fillId="0" borderId="10" xfId="37" applyNumberFormat="1" applyFont="1" applyFill="1" applyBorder="1"/>
    <xf numFmtId="4" fontId="70" fillId="0" borderId="22" xfId="37" applyNumberFormat="1" applyFont="1" applyFill="1" applyBorder="1"/>
    <xf numFmtId="4" fontId="70" fillId="0" borderId="19" xfId="37" applyNumberFormat="1" applyFont="1" applyFill="1" applyBorder="1" applyAlignment="1">
      <alignment vertical="top"/>
    </xf>
    <xf numFmtId="4" fontId="28" fillId="0" borderId="12" xfId="37" applyNumberFormat="1" applyFont="1" applyFill="1" applyBorder="1" applyAlignment="1">
      <alignment vertical="top"/>
    </xf>
    <xf numFmtId="4" fontId="64" fillId="0" borderId="12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vertical="top"/>
    </xf>
    <xf numFmtId="4" fontId="64" fillId="0" borderId="12" xfId="37" applyNumberFormat="1" applyFont="1" applyFill="1" applyBorder="1" applyAlignment="1">
      <alignment horizontal="right" vertical="center"/>
    </xf>
    <xf numFmtId="4" fontId="64" fillId="0" borderId="19" xfId="37" applyNumberFormat="1" applyFont="1" applyFill="1" applyBorder="1" applyAlignment="1">
      <alignment vertical="top"/>
    </xf>
    <xf numFmtId="4" fontId="69" fillId="0" borderId="12" xfId="37" applyNumberFormat="1" applyFont="1" applyFill="1" applyBorder="1" applyAlignment="1">
      <alignment vertical="top"/>
    </xf>
    <xf numFmtId="4" fontId="72" fillId="0" borderId="19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vertical="top"/>
    </xf>
    <xf numFmtId="4" fontId="64" fillId="0" borderId="25" xfId="37" applyNumberFormat="1" applyFont="1" applyFill="1" applyBorder="1" applyAlignment="1">
      <alignment vertical="top"/>
    </xf>
    <xf numFmtId="4" fontId="28" fillId="0" borderId="63" xfId="37" applyNumberFormat="1" applyFont="1" applyFill="1" applyBorder="1" applyAlignment="1">
      <alignment vertical="top"/>
    </xf>
    <xf numFmtId="4" fontId="64" fillId="0" borderId="12" xfId="37" applyNumberFormat="1" applyFont="1" applyFill="1" applyBorder="1" applyAlignment="1">
      <alignment vertical="top" wrapText="1"/>
    </xf>
    <xf numFmtId="4" fontId="75" fillId="0" borderId="12" xfId="37" applyNumberFormat="1" applyFont="1" applyFill="1" applyBorder="1" applyAlignment="1">
      <alignment vertical="top"/>
    </xf>
    <xf numFmtId="4" fontId="75" fillId="0" borderId="12" xfId="37" applyNumberFormat="1" applyFont="1" applyFill="1" applyBorder="1" applyAlignment="1">
      <alignment vertical="top" wrapText="1"/>
    </xf>
    <xf numFmtId="4" fontId="64" fillId="0" borderId="10" xfId="37" applyNumberFormat="1" applyFont="1" applyFill="1" applyBorder="1"/>
    <xf numFmtId="0" fontId="56" fillId="0" borderId="0" xfId="0" applyFont="1" applyAlignment="1">
      <alignment horizontal="right"/>
    </xf>
    <xf numFmtId="4" fontId="97" fillId="0" borderId="22" xfId="37" applyNumberFormat="1" applyFont="1" applyFill="1" applyBorder="1"/>
    <xf numFmtId="4" fontId="97" fillId="0" borderId="19" xfId="37" applyNumberFormat="1" applyFont="1" applyFill="1" applyBorder="1" applyAlignment="1">
      <alignment vertical="top"/>
    </xf>
    <xf numFmtId="4" fontId="96" fillId="0" borderId="12" xfId="37" applyNumberFormat="1" applyFont="1" applyFill="1" applyBorder="1" applyAlignment="1">
      <alignment vertical="top"/>
    </xf>
    <xf numFmtId="4" fontId="69" fillId="0" borderId="12" xfId="37" applyNumberFormat="1" applyFont="1" applyFill="1" applyBorder="1" applyAlignment="1">
      <alignment horizontal="center" vertical="center"/>
    </xf>
    <xf numFmtId="4" fontId="96" fillId="0" borderId="12" xfId="37" applyNumberFormat="1" applyFont="1" applyFill="1" applyBorder="1" applyAlignment="1">
      <alignment horizontal="center" vertical="center"/>
    </xf>
    <xf numFmtId="4" fontId="69" fillId="0" borderId="25" xfId="37" applyNumberFormat="1" applyFont="1" applyFill="1" applyBorder="1" applyAlignment="1">
      <alignment vertical="top"/>
    </xf>
    <xf numFmtId="4" fontId="97" fillId="0" borderId="12" xfId="37" applyNumberFormat="1" applyFont="1" applyFill="1" applyBorder="1" applyAlignment="1">
      <alignment vertical="top"/>
    </xf>
    <xf numFmtId="4" fontId="97" fillId="0" borderId="25" xfId="37" applyNumberFormat="1" applyFont="1" applyFill="1" applyBorder="1" applyAlignment="1">
      <alignment vertical="top"/>
    </xf>
    <xf numFmtId="4" fontId="96" fillId="0" borderId="25" xfId="37" applyNumberFormat="1" applyFont="1" applyFill="1" applyBorder="1" applyAlignment="1">
      <alignment vertical="top"/>
    </xf>
    <xf numFmtId="4" fontId="96" fillId="0" borderId="22" xfId="37" applyNumberFormat="1" applyFont="1" applyFill="1" applyBorder="1" applyAlignment="1">
      <alignment vertical="top"/>
    </xf>
    <xf numFmtId="4" fontId="96" fillId="0" borderId="71" xfId="37" applyNumberFormat="1" applyFont="1" applyFill="1" applyBorder="1" applyAlignment="1">
      <alignment vertical="top"/>
    </xf>
    <xf numFmtId="4" fontId="28" fillId="0" borderId="19" xfId="37" applyNumberFormat="1" applyFont="1" applyFill="1" applyBorder="1" applyAlignment="1">
      <alignment horizontal="right" vertical="center"/>
    </xf>
    <xf numFmtId="4" fontId="64" fillId="0" borderId="47" xfId="37" applyNumberFormat="1" applyFont="1" applyFill="1" applyBorder="1" applyAlignment="1">
      <alignment vertical="top"/>
    </xf>
    <xf numFmtId="4" fontId="64" fillId="0" borderId="22" xfId="37" applyNumberFormat="1" applyFont="1" applyFill="1" applyBorder="1" applyAlignment="1">
      <alignment vertical="top"/>
    </xf>
    <xf numFmtId="4" fontId="64" fillId="0" borderId="71" xfId="37" applyNumberFormat="1" applyFont="1" applyFill="1" applyBorder="1" applyAlignment="1">
      <alignment vertical="top"/>
    </xf>
    <xf numFmtId="4" fontId="70" fillId="0" borderId="12" xfId="37" applyNumberFormat="1" applyFont="1" applyFill="1" applyBorder="1" applyAlignment="1">
      <alignment horizontal="right" vertical="top"/>
    </xf>
    <xf numFmtId="4" fontId="64" fillId="0" borderId="63" xfId="37" applyNumberFormat="1" applyFont="1" applyFill="1" applyBorder="1" applyAlignment="1">
      <alignment vertical="top"/>
    </xf>
    <xf numFmtId="4" fontId="64" fillId="0" borderId="19" xfId="37" applyNumberFormat="1" applyFont="1" applyFill="1" applyBorder="1" applyAlignment="1">
      <alignment horizontal="right" vertical="center"/>
    </xf>
    <xf numFmtId="4" fontId="70" fillId="0" borderId="12" xfId="37" applyNumberFormat="1" applyFont="1" applyFill="1" applyBorder="1" applyAlignment="1">
      <alignment vertical="top" wrapText="1"/>
    </xf>
    <xf numFmtId="4" fontId="82" fillId="0" borderId="19" xfId="0" applyNumberFormat="1" applyFont="1" applyBorder="1" applyAlignment="1">
      <alignment horizontal="right" vertical="center" wrapText="1"/>
    </xf>
    <xf numFmtId="4" fontId="82" fillId="0" borderId="29" xfId="0" applyNumberFormat="1" applyFont="1" applyBorder="1" applyAlignment="1">
      <alignment horizontal="center" vertical="center" wrapText="1"/>
    </xf>
    <xf numFmtId="4" fontId="82" fillId="0" borderId="11" xfId="0" applyNumberFormat="1" applyFont="1" applyBorder="1" applyAlignment="1">
      <alignment horizontal="center" vertical="center" wrapText="1"/>
    </xf>
    <xf numFmtId="4" fontId="82" fillId="0" borderId="11" xfId="0" applyNumberFormat="1" applyFont="1" applyBorder="1" applyAlignment="1">
      <alignment horizontal="right" vertical="center" wrapText="1"/>
    </xf>
    <xf numFmtId="4" fontId="82" fillId="0" borderId="87" xfId="0" applyNumberFormat="1" applyFont="1" applyBorder="1" applyAlignment="1">
      <alignment horizontal="right" vertical="center" wrapText="1"/>
    </xf>
    <xf numFmtId="4" fontId="82" fillId="0" borderId="30" xfId="0" applyNumberFormat="1" applyFont="1" applyBorder="1" applyAlignment="1">
      <alignment horizontal="right" vertical="center" wrapText="1"/>
    </xf>
    <xf numFmtId="4" fontId="82" fillId="0" borderId="59" xfId="0" applyNumberFormat="1" applyFont="1" applyBorder="1" applyAlignment="1">
      <alignment horizontal="center" vertical="center" wrapText="1"/>
    </xf>
    <xf numFmtId="4" fontId="82" fillId="0" borderId="19" xfId="0" applyNumberFormat="1" applyFont="1" applyBorder="1" applyAlignment="1">
      <alignment horizontal="center" vertical="center" wrapText="1"/>
    </xf>
    <xf numFmtId="4" fontId="82" fillId="0" borderId="84" xfId="0" applyNumberFormat="1" applyFont="1" applyBorder="1" applyAlignment="1">
      <alignment horizontal="right" vertical="center" wrapText="1"/>
    </xf>
    <xf numFmtId="4" fontId="82" fillId="0" borderId="79" xfId="0" applyNumberFormat="1" applyFont="1" applyBorder="1" applyAlignment="1">
      <alignment horizontal="right" vertical="center" wrapText="1"/>
    </xf>
    <xf numFmtId="4" fontId="82" fillId="0" borderId="26" xfId="0" applyNumberFormat="1" applyFont="1" applyBorder="1" applyAlignment="1">
      <alignment horizontal="center" vertical="center" wrapText="1"/>
    </xf>
    <xf numFmtId="4" fontId="82" fillId="0" borderId="12" xfId="0" applyNumberFormat="1" applyFont="1" applyBorder="1" applyAlignment="1">
      <alignment horizontal="center" vertical="center" wrapText="1"/>
    </xf>
    <xf numFmtId="4" fontId="82" fillId="0" borderId="12" xfId="0" applyNumberFormat="1" applyFont="1" applyBorder="1" applyAlignment="1">
      <alignment horizontal="right" vertical="center" wrapText="1"/>
    </xf>
    <xf numFmtId="4" fontId="82" fillId="0" borderId="37" xfId="0" applyNumberFormat="1" applyFont="1" applyBorder="1" applyAlignment="1">
      <alignment horizontal="right" vertical="center" wrapText="1"/>
    </xf>
    <xf numFmtId="4" fontId="82" fillId="0" borderId="18" xfId="0" applyNumberFormat="1" applyFont="1" applyBorder="1" applyAlignment="1">
      <alignment horizontal="right" vertical="center" wrapText="1"/>
    </xf>
    <xf numFmtId="4" fontId="82" fillId="0" borderId="26" xfId="0" applyNumberFormat="1" applyFont="1" applyBorder="1" applyAlignment="1">
      <alignment horizontal="center" vertical="center"/>
    </xf>
    <xf numFmtId="4" fontId="82" fillId="0" borderId="12" xfId="0" applyNumberFormat="1" applyFont="1" applyBorder="1" applyAlignment="1">
      <alignment horizontal="center" vertical="center"/>
    </xf>
    <xf numFmtId="4" fontId="82" fillId="0" borderId="12" xfId="0" applyNumberFormat="1" applyFont="1" applyBorder="1" applyAlignment="1">
      <alignment horizontal="right" vertical="center"/>
    </xf>
    <xf numFmtId="4" fontId="82" fillId="0" borderId="37" xfId="0" applyNumberFormat="1" applyFont="1" applyBorder="1" applyAlignment="1">
      <alignment horizontal="right" vertical="center"/>
    </xf>
    <xf numFmtId="4" fontId="82" fillId="0" borderId="18" xfId="0" applyNumberFormat="1" applyFont="1" applyBorder="1" applyAlignment="1">
      <alignment horizontal="right" vertical="center"/>
    </xf>
    <xf numFmtId="4" fontId="82" fillId="0" borderId="26" xfId="0" applyNumberFormat="1" applyFont="1" applyBorder="1" applyAlignment="1">
      <alignment horizontal="center"/>
    </xf>
    <xf numFmtId="4" fontId="82" fillId="0" borderId="12" xfId="0" applyNumberFormat="1" applyFont="1" applyBorder="1" applyAlignment="1">
      <alignment horizontal="center"/>
    </xf>
    <xf numFmtId="4" fontId="82" fillId="0" borderId="12" xfId="0" applyNumberFormat="1" applyFont="1" applyBorder="1" applyAlignment="1">
      <alignment horizontal="right"/>
    </xf>
    <xf numFmtId="4" fontId="82" fillId="0" borderId="37" xfId="0" applyNumberFormat="1" applyFont="1" applyBorder="1" applyAlignment="1">
      <alignment horizontal="right"/>
    </xf>
    <xf numFmtId="4" fontId="82" fillId="0" borderId="18" xfId="0" applyNumberFormat="1" applyFont="1" applyBorder="1" applyAlignment="1">
      <alignment horizontal="right"/>
    </xf>
    <xf numFmtId="4" fontId="82" fillId="0" borderId="27" xfId="0" applyNumberFormat="1" applyFont="1" applyBorder="1" applyAlignment="1">
      <alignment horizontal="right"/>
    </xf>
    <xf numFmtId="4" fontId="82" fillId="0" borderId="25" xfId="0" applyNumberFormat="1" applyFont="1" applyBorder="1" applyAlignment="1">
      <alignment horizontal="center"/>
    </xf>
    <xf numFmtId="4" fontId="82" fillId="0" borderId="25" xfId="0" applyNumberFormat="1" applyFont="1" applyBorder="1" applyAlignment="1">
      <alignment horizontal="right"/>
    </xf>
    <xf numFmtId="4" fontId="82" fillId="0" borderId="82" xfId="0" applyNumberFormat="1" applyFont="1" applyBorder="1" applyAlignment="1">
      <alignment horizontal="right"/>
    </xf>
    <xf numFmtId="4" fontId="82" fillId="0" borderId="28" xfId="0" applyNumberFormat="1" applyFont="1" applyBorder="1" applyAlignment="1">
      <alignment horizontal="right"/>
    </xf>
    <xf numFmtId="4" fontId="82" fillId="0" borderId="27" xfId="0" applyNumberFormat="1" applyFont="1" applyBorder="1" applyAlignment="1">
      <alignment horizontal="center"/>
    </xf>
    <xf numFmtId="4" fontId="82" fillId="0" borderId="31" xfId="0" applyNumberFormat="1" applyFont="1" applyBorder="1" applyAlignment="1">
      <alignment horizontal="center"/>
    </xf>
    <xf numFmtId="4" fontId="82" fillId="0" borderId="32" xfId="0" applyNumberFormat="1" applyFont="1" applyBorder="1" applyAlignment="1">
      <alignment horizontal="center"/>
    </xf>
    <xf numFmtId="4" fontId="82" fillId="0" borderId="32" xfId="0" applyNumberFormat="1" applyFont="1" applyBorder="1" applyAlignment="1">
      <alignment horizontal="right"/>
    </xf>
    <xf numFmtId="4" fontId="82" fillId="0" borderId="33" xfId="0" applyNumberFormat="1" applyFont="1" applyBorder="1" applyAlignment="1">
      <alignment horizontal="right"/>
    </xf>
    <xf numFmtId="4" fontId="82" fillId="0" borderId="13" xfId="0" applyNumberFormat="1" applyFont="1" applyBorder="1"/>
    <xf numFmtId="0" fontId="64" fillId="0" borderId="12" xfId="37" applyFont="1" applyFill="1" applyBorder="1" applyAlignment="1">
      <alignment vertical="center" wrapText="1"/>
    </xf>
    <xf numFmtId="4" fontId="74" fillId="0" borderId="26" xfId="0" applyNumberFormat="1" applyFont="1" applyBorder="1" applyAlignment="1">
      <alignment horizontal="center" vertical="center"/>
    </xf>
    <xf numFmtId="4" fontId="74" fillId="0" borderId="12" xfId="0" applyNumberFormat="1" applyFont="1" applyBorder="1" applyAlignment="1">
      <alignment horizontal="center" vertical="center"/>
    </xf>
    <xf numFmtId="4" fontId="74" fillId="0" borderId="12" xfId="0" applyNumberFormat="1" applyFont="1" applyBorder="1" applyAlignment="1">
      <alignment horizontal="right" vertical="center"/>
    </xf>
    <xf numFmtId="4" fontId="74" fillId="0" borderId="19" xfId="0" applyNumberFormat="1" applyFont="1" applyBorder="1" applyAlignment="1">
      <alignment vertical="center" wrapText="1"/>
    </xf>
    <xf numFmtId="4" fontId="74" fillId="0" borderId="18" xfId="0" applyNumberFormat="1" applyFont="1" applyBorder="1" applyAlignment="1">
      <alignment horizontal="right" vertical="center"/>
    </xf>
    <xf numFmtId="4" fontId="74" fillId="0" borderId="19" xfId="0" applyNumberFormat="1" applyFont="1" applyBorder="1" applyAlignment="1">
      <alignment horizontal="right" vertical="center"/>
    </xf>
    <xf numFmtId="4" fontId="74" fillId="0" borderId="27" xfId="0" applyNumberFormat="1" applyFont="1" applyBorder="1" applyAlignment="1">
      <alignment horizontal="center" vertical="center"/>
    </xf>
    <xf numFmtId="4" fontId="74" fillId="0" borderId="25" xfId="0" applyNumberFormat="1" applyFont="1" applyBorder="1" applyAlignment="1">
      <alignment horizontal="center" vertical="center"/>
    </xf>
    <xf numFmtId="4" fontId="74" fillId="0" borderId="25" xfId="0" applyNumberFormat="1" applyFont="1" applyBorder="1" applyAlignment="1">
      <alignment horizontal="right" vertical="center"/>
    </xf>
    <xf numFmtId="4" fontId="74" fillId="0" borderId="28" xfId="0" applyNumberFormat="1" applyFont="1" applyBorder="1" applyAlignment="1">
      <alignment horizontal="right" vertical="center"/>
    </xf>
    <xf numFmtId="4" fontId="74" fillId="0" borderId="27" xfId="0" applyNumberFormat="1" applyFont="1" applyBorder="1" applyAlignment="1">
      <alignment horizontal="center"/>
    </xf>
    <xf numFmtId="4" fontId="74" fillId="0" borderId="25" xfId="0" applyNumberFormat="1" applyFont="1" applyBorder="1" applyAlignment="1">
      <alignment horizontal="center"/>
    </xf>
    <xf numFmtId="4" fontId="74" fillId="0" borderId="25" xfId="0" applyNumberFormat="1" applyFont="1" applyBorder="1" applyAlignment="1">
      <alignment horizontal="right"/>
    </xf>
    <xf numFmtId="4" fontId="74" fillId="0" borderId="25" xfId="0" applyNumberFormat="1" applyFont="1" applyBorder="1"/>
    <xf numFmtId="4" fontId="74" fillId="0" borderId="28" xfId="0" applyNumberFormat="1" applyFont="1" applyBorder="1"/>
    <xf numFmtId="4" fontId="74" fillId="0" borderId="76" xfId="0" applyNumberFormat="1" applyFont="1" applyBorder="1" applyAlignment="1">
      <alignment horizontal="center"/>
    </xf>
    <xf numFmtId="4" fontId="74" fillId="0" borderId="63" xfId="0" applyNumberFormat="1" applyFont="1" applyBorder="1" applyAlignment="1">
      <alignment horizontal="center"/>
    </xf>
    <xf numFmtId="4" fontId="74" fillId="0" borderId="63" xfId="0" applyNumberFormat="1" applyFont="1" applyBorder="1" applyAlignment="1">
      <alignment horizontal="right"/>
    </xf>
    <xf numFmtId="4" fontId="74" fillId="0" borderId="63" xfId="0" applyNumberFormat="1" applyFont="1" applyBorder="1"/>
    <xf numFmtId="4" fontId="74" fillId="0" borderId="65" xfId="0" applyNumberFormat="1" applyFont="1" applyBorder="1"/>
    <xf numFmtId="4" fontId="98" fillId="0" borderId="12" xfId="0" applyNumberFormat="1" applyFont="1" applyBorder="1" applyAlignment="1">
      <alignment horizontal="right" vertical="center"/>
    </xf>
    <xf numFmtId="4" fontId="74" fillId="0" borderId="26" xfId="0" applyNumberFormat="1" applyFont="1" applyBorder="1" applyAlignment="1">
      <alignment horizontal="right" vertical="center"/>
    </xf>
    <xf numFmtId="4" fontId="86" fillId="0" borderId="12" xfId="0" applyNumberFormat="1" applyFont="1" applyBorder="1"/>
    <xf numFmtId="4" fontId="61" fillId="0" borderId="18" xfId="0" applyNumberFormat="1" applyFont="1" applyBorder="1" applyAlignment="1">
      <alignment horizontal="right" vertical="center"/>
    </xf>
    <xf numFmtId="4" fontId="74" fillId="0" borderId="12" xfId="0" applyNumberFormat="1" applyFont="1" applyBorder="1" applyAlignment="1">
      <alignment vertical="center"/>
    </xf>
    <xf numFmtId="4" fontId="74" fillId="0" borderId="27" xfId="0" applyNumberFormat="1" applyFont="1" applyBorder="1" applyAlignment="1">
      <alignment horizontal="right" vertical="center"/>
    </xf>
    <xf numFmtId="4" fontId="86" fillId="0" borderId="25" xfId="0" applyNumberFormat="1" applyFont="1" applyBorder="1"/>
    <xf numFmtId="4" fontId="61" fillId="0" borderId="28" xfId="0" applyNumberFormat="1" applyFont="1" applyBorder="1" applyAlignment="1">
      <alignment horizontal="right" vertical="center"/>
    </xf>
    <xf numFmtId="4" fontId="74" fillId="0" borderId="27" xfId="0" applyNumberFormat="1" applyFont="1" applyBorder="1"/>
    <xf numFmtId="4" fontId="61" fillId="0" borderId="28" xfId="0" applyNumberFormat="1" applyFont="1" applyBorder="1"/>
    <xf numFmtId="4" fontId="74" fillId="0" borderId="76" xfId="0" applyNumberFormat="1" applyFont="1" applyBorder="1"/>
    <xf numFmtId="4" fontId="61" fillId="0" borderId="65" xfId="0" applyNumberFormat="1" applyFont="1" applyBorder="1"/>
    <xf numFmtId="4" fontId="99" fillId="0" borderId="12" xfId="0" applyNumberFormat="1" applyFont="1" applyBorder="1"/>
    <xf numFmtId="4" fontId="100" fillId="0" borderId="18" xfId="0" applyNumberFormat="1" applyFont="1" applyBorder="1" applyAlignment="1">
      <alignment horizontal="right" vertical="center"/>
    </xf>
    <xf numFmtId="4" fontId="79" fillId="0" borderId="51" xfId="0" applyNumberFormat="1" applyFont="1" applyBorder="1" applyAlignment="1">
      <alignment vertical="center"/>
    </xf>
    <xf numFmtId="4" fontId="87" fillId="0" borderId="53" xfId="0" applyNumberFormat="1" applyFont="1" applyBorder="1" applyAlignment="1">
      <alignment vertical="center"/>
    </xf>
    <xf numFmtId="4" fontId="101" fillId="0" borderId="54" xfId="20" applyNumberFormat="1" applyFont="1" applyBorder="1" applyAlignment="1">
      <alignment vertical="center"/>
    </xf>
    <xf numFmtId="4" fontId="79" fillId="0" borderId="54" xfId="20" applyNumberFormat="1" applyFont="1" applyBorder="1" applyAlignment="1">
      <alignment vertical="center"/>
    </xf>
    <xf numFmtId="4" fontId="79" fillId="0" borderId="54" xfId="0" applyNumberFormat="1" applyFont="1" applyBorder="1" applyAlignment="1">
      <alignment horizontal="right" vertical="center"/>
    </xf>
    <xf numFmtId="4" fontId="101" fillId="0" borderId="55" xfId="0" applyNumberFormat="1" applyFont="1" applyBorder="1" applyAlignment="1">
      <alignment horizontal="right" vertical="center"/>
    </xf>
    <xf numFmtId="4" fontId="79" fillId="0" borderId="19" xfId="0" applyNumberFormat="1" applyFont="1" applyBorder="1" applyAlignment="1">
      <alignment horizontal="right" vertical="center"/>
    </xf>
    <xf numFmtId="4" fontId="79" fillId="0" borderId="12" xfId="0" applyNumberFormat="1" applyFont="1" applyBorder="1" applyAlignment="1">
      <alignment vertical="center"/>
    </xf>
    <xf numFmtId="4" fontId="101" fillId="0" borderId="19" xfId="0" applyNumberFormat="1" applyFont="1" applyBorder="1" applyAlignment="1">
      <alignment horizontal="right" vertical="center"/>
    </xf>
    <xf numFmtId="3" fontId="79" fillId="0" borderId="12" xfId="0" applyNumberFormat="1" applyFont="1" applyBorder="1" applyAlignment="1">
      <alignment horizontal="center" vertical="center" wrapText="1"/>
    </xf>
    <xf numFmtId="3" fontId="79" fillId="0" borderId="47" xfId="0" applyNumberFormat="1" applyFont="1" applyBorder="1" applyAlignment="1">
      <alignment horizontal="center" vertical="center" wrapText="1"/>
    </xf>
    <xf numFmtId="4" fontId="93" fillId="0" borderId="40" xfId="0" applyNumberFormat="1" applyFont="1" applyBorder="1" applyAlignment="1">
      <alignment horizontal="right"/>
    </xf>
    <xf numFmtId="4" fontId="93" fillId="0" borderId="42" xfId="0" applyNumberFormat="1" applyFont="1" applyBorder="1" applyAlignment="1">
      <alignment horizontal="right"/>
    </xf>
    <xf numFmtId="4" fontId="94" fillId="0" borderId="45" xfId="0" applyNumberFormat="1" applyFont="1" applyBorder="1" applyAlignment="1">
      <alignment horizontal="right"/>
    </xf>
    <xf numFmtId="4" fontId="93" fillId="0" borderId="42" xfId="0" applyNumberFormat="1" applyFont="1" applyFill="1" applyBorder="1" applyAlignment="1">
      <alignment horizontal="right"/>
    </xf>
    <xf numFmtId="4" fontId="94" fillId="0" borderId="42" xfId="0" applyNumberFormat="1" applyFont="1" applyFill="1" applyBorder="1" applyAlignment="1">
      <alignment horizontal="right"/>
    </xf>
    <xf numFmtId="4" fontId="94" fillId="0" borderId="42" xfId="0" applyNumberFormat="1" applyFont="1" applyBorder="1" applyAlignment="1">
      <alignment horizontal="right"/>
    </xf>
    <xf numFmtId="4" fontId="93" fillId="0" borderId="45" xfId="0" applyNumberFormat="1" applyFont="1" applyBorder="1" applyAlignment="1">
      <alignment horizontal="right"/>
    </xf>
    <xf numFmtId="4" fontId="94" fillId="0" borderId="0" xfId="0" applyNumberFormat="1" applyFont="1" applyBorder="1" applyAlignment="1">
      <alignment horizontal="right"/>
    </xf>
    <xf numFmtId="4" fontId="93" fillId="0" borderId="12" xfId="0" applyNumberFormat="1" applyFont="1" applyBorder="1" applyAlignment="1">
      <alignment horizontal="right" vertical="center"/>
    </xf>
    <xf numFmtId="4" fontId="85" fillId="0" borderId="45" xfId="0" applyNumberFormat="1" applyFont="1" applyBorder="1" applyAlignment="1">
      <alignment horizontal="right" vertical="center"/>
    </xf>
    <xf numFmtId="4" fontId="85" fillId="0" borderId="45" xfId="0" applyNumberFormat="1" applyFont="1" applyBorder="1" applyAlignment="1">
      <alignment horizontal="right"/>
    </xf>
    <xf numFmtId="4" fontId="85" fillId="0" borderId="45" xfId="40" applyNumberFormat="1" applyFont="1" applyBorder="1" applyProtection="1">
      <protection locked="0"/>
    </xf>
    <xf numFmtId="4" fontId="88" fillId="0" borderId="42" xfId="0" applyNumberFormat="1" applyFont="1" applyBorder="1" applyAlignment="1">
      <alignment horizontal="right"/>
    </xf>
    <xf numFmtId="4" fontId="88" fillId="0" borderId="12" xfId="0" applyNumberFormat="1" applyFont="1" applyBorder="1" applyAlignment="1">
      <alignment horizontal="right" vertical="center"/>
    </xf>
    <xf numFmtId="4" fontId="87" fillId="0" borderId="0" xfId="0" applyNumberFormat="1" applyFont="1" applyBorder="1" applyAlignment="1">
      <alignment horizontal="right"/>
    </xf>
    <xf numFmtId="4" fontId="88" fillId="0" borderId="40" xfId="0" applyNumberFormat="1" applyFont="1" applyBorder="1" applyAlignment="1">
      <alignment horizontal="right"/>
    </xf>
    <xf numFmtId="4" fontId="85" fillId="0" borderId="42" xfId="0" applyNumberFormat="1" applyFont="1" applyBorder="1" applyAlignment="1">
      <alignment horizontal="right"/>
    </xf>
    <xf numFmtId="4" fontId="88" fillId="0" borderId="42" xfId="0" applyNumberFormat="1" applyFont="1" applyFill="1" applyBorder="1" applyAlignment="1">
      <alignment horizontal="right"/>
    </xf>
    <xf numFmtId="4" fontId="87" fillId="0" borderId="45" xfId="0" applyNumberFormat="1" applyFont="1" applyBorder="1" applyAlignment="1">
      <alignment horizontal="right"/>
    </xf>
    <xf numFmtId="4" fontId="88" fillId="0" borderId="45" xfId="0" applyNumberFormat="1" applyFont="1" applyBorder="1" applyAlignment="1">
      <alignment horizontal="right"/>
    </xf>
    <xf numFmtId="4" fontId="85" fillId="0" borderId="0" xfId="0" applyNumberFormat="1" applyFont="1" applyBorder="1" applyAlignment="1">
      <alignment horizontal="right"/>
    </xf>
    <xf numFmtId="4" fontId="88" fillId="0" borderId="43" xfId="0" applyNumberFormat="1" applyFont="1" applyBorder="1" applyAlignment="1">
      <alignment horizontal="right"/>
    </xf>
    <xf numFmtId="4" fontId="85" fillId="0" borderId="46" xfId="0" applyNumberFormat="1" applyFont="1" applyBorder="1" applyAlignment="1">
      <alignment horizontal="right"/>
    </xf>
    <xf numFmtId="4" fontId="85" fillId="0" borderId="43" xfId="0" applyNumberFormat="1" applyFont="1" applyBorder="1" applyAlignment="1">
      <alignment horizontal="right"/>
    </xf>
    <xf numFmtId="4" fontId="85" fillId="0" borderId="88" xfId="0" applyNumberFormat="1" applyFont="1" applyBorder="1" applyAlignment="1">
      <alignment horizontal="right"/>
    </xf>
    <xf numFmtId="4" fontId="85" fillId="0" borderId="56" xfId="0" applyNumberFormat="1" applyFont="1" applyBorder="1" applyAlignment="1">
      <alignment horizontal="right"/>
    </xf>
    <xf numFmtId="4" fontId="79" fillId="0" borderId="45" xfId="0" applyNumberFormat="1" applyFont="1" applyBorder="1" applyAlignment="1">
      <alignment horizontal="right"/>
    </xf>
    <xf numFmtId="0" fontId="87" fillId="0" borderId="0" xfId="0" applyFont="1"/>
    <xf numFmtId="3" fontId="79" fillId="0" borderId="12" xfId="0" applyNumberFormat="1" applyFont="1" applyBorder="1" applyAlignment="1">
      <alignment horizontal="right" vertical="center"/>
    </xf>
    <xf numFmtId="3" fontId="102" fillId="0" borderId="12" xfId="0" applyNumberFormat="1" applyFont="1" applyBorder="1" applyAlignment="1">
      <alignment horizontal="right" vertical="center"/>
    </xf>
    <xf numFmtId="0" fontId="87" fillId="0" borderId="0" xfId="0" applyFont="1" applyBorder="1"/>
    <xf numFmtId="0" fontId="87" fillId="0" borderId="0" xfId="0" applyFont="1" applyBorder="1" applyAlignment="1">
      <alignment vertical="center"/>
    </xf>
    <xf numFmtId="0" fontId="103" fillId="0" borderId="0" xfId="0" applyFont="1" applyBorder="1" applyAlignment="1">
      <alignment vertical="center"/>
    </xf>
    <xf numFmtId="0" fontId="102" fillId="0" borderId="0" xfId="0" applyFont="1" applyBorder="1" applyAlignment="1">
      <alignment vertical="center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vertical="center" wrapText="1"/>
    </xf>
    <xf numFmtId="0" fontId="102" fillId="0" borderId="0" xfId="0" applyFont="1" applyBorder="1" applyAlignment="1">
      <alignment vertical="center"/>
    </xf>
    <xf numFmtId="0" fontId="104" fillId="0" borderId="0" xfId="0" applyFont="1"/>
    <xf numFmtId="0" fontId="88" fillId="0" borderId="0" xfId="0" applyFont="1"/>
    <xf numFmtId="4" fontId="105" fillId="0" borderId="12" xfId="0" applyNumberFormat="1" applyFont="1" applyBorder="1" applyAlignment="1">
      <alignment horizontal="right" vertical="center"/>
    </xf>
    <xf numFmtId="4" fontId="79" fillId="0" borderId="12" xfId="0" applyNumberFormat="1" applyFont="1" applyBorder="1" applyAlignment="1">
      <alignment horizontal="right" vertical="center"/>
    </xf>
    <xf numFmtId="4" fontId="102" fillId="0" borderId="12" xfId="0" applyNumberFormat="1" applyFont="1" applyBorder="1" applyAlignment="1">
      <alignment horizontal="right" vertical="center"/>
    </xf>
    <xf numFmtId="0" fontId="102" fillId="0" borderId="12" xfId="0" applyFont="1" applyBorder="1" applyAlignment="1">
      <alignment horizontal="center" vertical="center" wrapText="1"/>
    </xf>
    <xf numFmtId="0" fontId="52" fillId="0" borderId="0" xfId="0" applyFont="1"/>
    <xf numFmtId="0" fontId="85" fillId="0" borderId="0" xfId="0" applyFont="1"/>
    <xf numFmtId="4" fontId="88" fillId="0" borderId="12" xfId="0" applyNumberFormat="1" applyFont="1" applyBorder="1" applyAlignment="1">
      <alignment horizontal="right" vertical="center" wrapText="1"/>
    </xf>
    <xf numFmtId="4" fontId="79" fillId="0" borderId="12" xfId="0" applyNumberFormat="1" applyFont="1" applyBorder="1" applyAlignment="1">
      <alignment horizontal="right" vertical="center" wrapText="1"/>
    </xf>
    <xf numFmtId="4" fontId="102" fillId="0" borderId="12" xfId="0" applyNumberFormat="1" applyFont="1" applyBorder="1" applyAlignment="1">
      <alignment horizontal="right" vertical="center" wrapText="1"/>
    </xf>
    <xf numFmtId="165" fontId="88" fillId="0" borderId="12" xfId="0" applyNumberFormat="1" applyFont="1" applyBorder="1" applyAlignment="1">
      <alignment horizontal="right" vertical="center"/>
    </xf>
    <xf numFmtId="165" fontId="105" fillId="0" borderId="12" xfId="0" applyNumberFormat="1" applyFont="1" applyBorder="1" applyAlignment="1">
      <alignment horizontal="right" vertical="center"/>
    </xf>
    <xf numFmtId="165" fontId="79" fillId="0" borderId="12" xfId="0" applyNumberFormat="1" applyFont="1" applyBorder="1" applyAlignment="1">
      <alignment horizontal="right" vertical="center"/>
    </xf>
    <xf numFmtId="0" fontId="88" fillId="0" borderId="0" xfId="0" applyFont="1" applyAlignment="1">
      <alignment horizontal="right"/>
    </xf>
    <xf numFmtId="0" fontId="87" fillId="0" borderId="0" xfId="0" applyFont="1" applyAlignment="1">
      <alignment wrapText="1"/>
    </xf>
    <xf numFmtId="0" fontId="106" fillId="0" borderId="0" xfId="0" applyFont="1"/>
    <xf numFmtId="0" fontId="107" fillId="0" borderId="12" xfId="37" applyFont="1" applyFill="1" applyBorder="1"/>
    <xf numFmtId="0" fontId="69" fillId="0" borderId="12" xfId="37" applyFont="1" applyFill="1" applyBorder="1" applyAlignment="1">
      <alignment horizontal="left"/>
    </xf>
    <xf numFmtId="4" fontId="69" fillId="0" borderId="19" xfId="37" applyNumberFormat="1" applyFont="1" applyFill="1" applyBorder="1" applyAlignment="1">
      <alignment vertical="top"/>
    </xf>
    <xf numFmtId="4" fontId="96" fillId="0" borderId="11" xfId="37" applyNumberFormat="1" applyFont="1" applyFill="1" applyBorder="1"/>
    <xf numFmtId="4" fontId="108" fillId="0" borderId="45" xfId="0" applyNumberFormat="1" applyFont="1" applyBorder="1" applyAlignment="1">
      <alignment horizontal="right" vertical="center"/>
    </xf>
    <xf numFmtId="4" fontId="109" fillId="0" borderId="45" xfId="0" applyNumberFormat="1" applyFont="1" applyBorder="1" applyAlignment="1">
      <alignment horizontal="right"/>
    </xf>
    <xf numFmtId="0" fontId="86" fillId="0" borderId="15" xfId="0" applyNumberFormat="1" applyFont="1" applyBorder="1" applyAlignment="1">
      <alignment horizontal="left" vertical="center" wrapText="1"/>
    </xf>
    <xf numFmtId="0" fontId="86" fillId="0" borderId="14" xfId="0" applyNumberFormat="1" applyFont="1" applyBorder="1" applyAlignment="1">
      <alignment horizontal="left" vertical="center" wrapText="1"/>
    </xf>
    <xf numFmtId="0" fontId="70" fillId="0" borderId="17" xfId="37" applyFont="1" applyFill="1" applyBorder="1" applyAlignment="1">
      <alignment horizontal="left"/>
    </xf>
    <xf numFmtId="0" fontId="110" fillId="0" borderId="57" xfId="39" applyFont="1" applyFill="1" applyBorder="1" applyAlignment="1">
      <alignment horizontal="center" wrapText="1"/>
    </xf>
    <xf numFmtId="0" fontId="92" fillId="0" borderId="45" xfId="0" applyNumberFormat="1" applyFont="1" applyFill="1" applyBorder="1" applyAlignment="1" applyProtection="1">
      <alignment wrapText="1"/>
    </xf>
    <xf numFmtId="0" fontId="74" fillId="0" borderId="15" xfId="0" applyNumberFormat="1" applyFont="1" applyBorder="1" applyAlignment="1">
      <alignment vertical="center" wrapText="1"/>
    </xf>
    <xf numFmtId="0" fontId="86" fillId="0" borderId="15" xfId="0" applyNumberFormat="1" applyFont="1" applyBorder="1" applyAlignment="1">
      <alignment vertical="center" wrapText="1"/>
    </xf>
    <xf numFmtId="0" fontId="74" fillId="0" borderId="16" xfId="0" applyNumberFormat="1" applyFont="1" applyBorder="1" applyAlignment="1">
      <alignment vertical="center" wrapText="1"/>
    </xf>
    <xf numFmtId="0" fontId="74" fillId="0" borderId="17" xfId="0" applyNumberFormat="1" applyFont="1" applyBorder="1" applyAlignment="1">
      <alignment vertical="center" wrapText="1"/>
    </xf>
    <xf numFmtId="0" fontId="74" fillId="0" borderId="15" xfId="0" applyFont="1" applyBorder="1" applyAlignment="1">
      <alignment wrapText="1"/>
    </xf>
    <xf numFmtId="0" fontId="74" fillId="0" borderId="36" xfId="0" applyFont="1" applyBorder="1" applyAlignment="1"/>
    <xf numFmtId="0" fontId="74" fillId="0" borderId="24" xfId="0" applyFont="1" applyBorder="1" applyAlignment="1">
      <alignment wrapText="1"/>
    </xf>
    <xf numFmtId="0" fontId="81" fillId="0" borderId="24" xfId="0" applyFont="1" applyBorder="1" applyAlignment="1">
      <alignment wrapText="1"/>
    </xf>
    <xf numFmtId="0" fontId="87" fillId="0" borderId="0" xfId="0" applyFont="1" applyAlignment="1">
      <alignment horizontal="center"/>
    </xf>
    <xf numFmtId="0" fontId="87" fillId="0" borderId="12" xfId="0" applyFont="1" applyBorder="1" applyAlignment="1">
      <alignment vertical="center" wrapText="1"/>
    </xf>
    <xf numFmtId="0" fontId="102" fillId="0" borderId="0" xfId="0" applyFont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79" fillId="0" borderId="12" xfId="0" applyFont="1" applyBorder="1" applyAlignment="1">
      <alignment vertical="center" wrapText="1"/>
    </xf>
    <xf numFmtId="0" fontId="79" fillId="0" borderId="12" xfId="0" applyFont="1" applyBorder="1" applyAlignment="1">
      <alignment vertical="center"/>
    </xf>
    <xf numFmtId="0" fontId="102" fillId="0" borderId="37" xfId="0" applyFont="1" applyBorder="1" applyAlignment="1">
      <alignment horizontal="center" vertical="center" wrapText="1"/>
    </xf>
    <xf numFmtId="0" fontId="102" fillId="0" borderId="38" xfId="0" applyFont="1" applyBorder="1" applyAlignment="1">
      <alignment horizontal="center" vertical="center" wrapText="1"/>
    </xf>
    <xf numFmtId="0" fontId="102" fillId="0" borderId="47" xfId="0" applyFont="1" applyBorder="1" applyAlignment="1">
      <alignment horizontal="center" vertical="center" wrapText="1"/>
    </xf>
    <xf numFmtId="0" fontId="102" fillId="0" borderId="82" xfId="0" applyFont="1" applyBorder="1" applyAlignment="1">
      <alignment horizontal="center" vertical="center" wrapText="1"/>
    </xf>
    <xf numFmtId="0" fontId="102" fillId="0" borderId="89" xfId="0" applyFont="1" applyBorder="1" applyAlignment="1">
      <alignment horizontal="center" vertical="center" wrapText="1"/>
    </xf>
    <xf numFmtId="0" fontId="102" fillId="0" borderId="83" xfId="0" applyFont="1" applyBorder="1" applyAlignment="1">
      <alignment horizontal="center" vertical="center" wrapText="1"/>
    </xf>
    <xf numFmtId="0" fontId="102" fillId="0" borderId="37" xfId="0" applyFont="1" applyBorder="1" applyAlignment="1">
      <alignment horizontal="left" vertical="center" wrapText="1"/>
    </xf>
    <xf numFmtId="0" fontId="102" fillId="0" borderId="38" xfId="0" applyFont="1" applyBorder="1" applyAlignment="1">
      <alignment horizontal="left" vertical="center" wrapText="1"/>
    </xf>
    <xf numFmtId="0" fontId="102" fillId="0" borderId="47" xfId="0" applyFont="1" applyBorder="1" applyAlignment="1">
      <alignment horizontal="left" vertical="center" wrapText="1"/>
    </xf>
    <xf numFmtId="0" fontId="105" fillId="0" borderId="12" xfId="0" applyFont="1" applyBorder="1" applyAlignment="1">
      <alignment vertical="center" wrapText="1"/>
    </xf>
    <xf numFmtId="0" fontId="55" fillId="0" borderId="0" xfId="0" applyFont="1" applyAlignment="1">
      <alignment horizontal="center"/>
    </xf>
    <xf numFmtId="0" fontId="63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3" fillId="0" borderId="0" xfId="0" applyFont="1" applyFill="1" applyBorder="1" applyAlignment="1">
      <alignment horizontal="center" vertical="center"/>
    </xf>
    <xf numFmtId="3" fontId="77" fillId="0" borderId="89" xfId="37" applyNumberFormat="1" applyFont="1" applyFill="1" applyBorder="1" applyAlignment="1">
      <alignment horizontal="center" vertical="top" wrapText="1"/>
    </xf>
    <xf numFmtId="3" fontId="64" fillId="0" borderId="89" xfId="37" applyNumberFormat="1" applyFont="1" applyFill="1" applyBorder="1" applyAlignment="1">
      <alignment horizontal="center" vertical="top" wrapText="1"/>
    </xf>
    <xf numFmtId="0" fontId="62" fillId="0" borderId="72" xfId="37" applyFont="1" applyBorder="1" applyAlignment="1">
      <alignment horizontal="center" vertical="center" wrapText="1"/>
    </xf>
    <xf numFmtId="0" fontId="62" fillId="0" borderId="73" xfId="37" applyFont="1" applyBorder="1" applyAlignment="1">
      <alignment horizontal="center" vertical="center" wrapText="1"/>
    </xf>
    <xf numFmtId="0" fontId="64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2" fillId="0" borderId="50" xfId="37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4" fillId="0" borderId="20" xfId="37" applyFont="1" applyFill="1" applyBorder="1" applyAlignment="1">
      <alignment horizontal="center"/>
    </xf>
    <xf numFmtId="0" fontId="62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2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2" fillId="0" borderId="71" xfId="37" applyFont="1" applyBorder="1" applyAlignment="1">
      <alignment horizontal="center" vertical="center" wrapText="1"/>
    </xf>
    <xf numFmtId="0" fontId="62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4" fontId="82" fillId="0" borderId="76" xfId="0" applyNumberFormat="1" applyFont="1" applyBorder="1" applyAlignment="1">
      <alignment horizontal="right" vertical="center"/>
    </xf>
    <xf numFmtId="4" fontId="82" fillId="0" borderId="70" xfId="0" applyNumberFormat="1" applyFont="1" applyBorder="1" applyAlignment="1">
      <alignment horizontal="right" vertical="center"/>
    </xf>
    <xf numFmtId="4" fontId="82" fillId="0" borderId="63" xfId="0" applyNumberFormat="1" applyFont="1" applyBorder="1" applyAlignment="1">
      <alignment horizontal="right" vertical="center"/>
    </xf>
    <xf numFmtId="4" fontId="82" fillId="0" borderId="66" xfId="0" applyNumberFormat="1" applyFont="1" applyBorder="1" applyAlignment="1">
      <alignment horizontal="right" vertical="center"/>
    </xf>
    <xf numFmtId="4" fontId="82" fillId="0" borderId="13" xfId="0" applyNumberFormat="1" applyFont="1" applyBorder="1" applyAlignment="1">
      <alignment horizontal="center"/>
    </xf>
    <xf numFmtId="4" fontId="82" fillId="0" borderId="64" xfId="0" applyNumberFormat="1" applyFont="1" applyBorder="1" applyAlignment="1">
      <alignment horizontal="center"/>
    </xf>
    <xf numFmtId="4" fontId="82" fillId="0" borderId="74" xfId="0" applyNumberFormat="1" applyFont="1" applyBorder="1" applyAlignment="1">
      <alignment horizontal="center"/>
    </xf>
    <xf numFmtId="0" fontId="74" fillId="0" borderId="63" xfId="0" applyFont="1" applyBorder="1" applyAlignment="1">
      <alignment horizontal="center" vertical="center" wrapText="1"/>
    </xf>
    <xf numFmtId="0" fontId="74" fillId="0" borderId="66" xfId="0" applyFont="1" applyBorder="1" applyAlignment="1">
      <alignment horizontal="center" vertical="center" wrapText="1"/>
    </xf>
    <xf numFmtId="0" fontId="74" fillId="0" borderId="67" xfId="0" applyFont="1" applyBorder="1" applyAlignment="1">
      <alignment horizontal="center" vertical="center" wrapText="1"/>
    </xf>
    <xf numFmtId="0" fontId="74" fillId="0" borderId="65" xfId="0" applyFont="1" applyBorder="1" applyAlignment="1">
      <alignment horizontal="center" vertical="center" wrapText="1"/>
    </xf>
    <xf numFmtId="0" fontId="74" fillId="0" borderId="75" xfId="0" applyFont="1" applyBorder="1" applyAlignment="1">
      <alignment horizontal="center" vertical="center" wrapText="1"/>
    </xf>
    <xf numFmtId="4" fontId="82" fillId="0" borderId="65" xfId="0" applyNumberFormat="1" applyFont="1" applyBorder="1" applyAlignment="1">
      <alignment horizontal="right" vertical="center"/>
    </xf>
    <xf numFmtId="4" fontId="82" fillId="0" borderId="75" xfId="0" applyNumberFormat="1" applyFont="1" applyBorder="1" applyAlignment="1">
      <alignment horizontal="right" vertical="center"/>
    </xf>
    <xf numFmtId="3" fontId="85" fillId="0" borderId="89" xfId="37" applyNumberFormat="1" applyFont="1" applyFill="1" applyBorder="1" applyAlignment="1">
      <alignment horizontal="center" vertical="top" wrapText="1"/>
    </xf>
    <xf numFmtId="3" fontId="79" fillId="0" borderId="89" xfId="37" applyNumberFormat="1" applyFont="1" applyFill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9" fillId="1" borderId="24" xfId="0" applyFont="1" applyFill="1" applyBorder="1" applyAlignment="1">
      <alignment horizontal="center" wrapText="1"/>
    </xf>
    <xf numFmtId="0" fontId="79" fillId="1" borderId="68" xfId="0" applyFont="1" applyFill="1" applyBorder="1" applyAlignment="1">
      <alignment horizontal="center" wrapText="1"/>
    </xf>
    <xf numFmtId="0" fontId="74" fillId="0" borderId="27" xfId="0" applyFont="1" applyBorder="1" applyAlignment="1">
      <alignment horizontal="center" vertical="center" wrapText="1"/>
    </xf>
    <xf numFmtId="0" fontId="74" fillId="0" borderId="70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79" fillId="24" borderId="14" xfId="0" applyFont="1" applyFill="1" applyBorder="1" applyAlignment="1">
      <alignment horizontal="center"/>
    </xf>
    <xf numFmtId="0" fontId="79" fillId="24" borderId="77" xfId="0" applyFont="1" applyFill="1" applyBorder="1" applyAlignment="1">
      <alignment horizontal="center"/>
    </xf>
    <xf numFmtId="0" fontId="79" fillId="24" borderId="78" xfId="0" applyFont="1" applyFill="1" applyBorder="1" applyAlignment="1">
      <alignment horizontal="center"/>
    </xf>
    <xf numFmtId="0" fontId="74" fillId="0" borderId="16" xfId="0" applyFont="1" applyBorder="1" applyAlignment="1">
      <alignment horizontal="center" vertical="center" wrapText="1"/>
    </xf>
    <xf numFmtId="0" fontId="74" fillId="0" borderId="38" xfId="0" applyFont="1" applyBorder="1" applyAlignment="1">
      <alignment horizontal="center" vertical="center" wrapText="1"/>
    </xf>
    <xf numFmtId="0" fontId="74" fillId="0" borderId="47" xfId="0" applyFont="1" applyBorder="1" applyAlignment="1">
      <alignment horizontal="center" vertical="center" wrapText="1"/>
    </xf>
    <xf numFmtId="0" fontId="79" fillId="0" borderId="34" xfId="0" applyFont="1" applyBorder="1" applyAlignment="1">
      <alignment horizontal="center" vertical="center"/>
    </xf>
    <xf numFmtId="0" fontId="79" fillId="0" borderId="68" xfId="0" applyFont="1" applyBorder="1" applyAlignment="1">
      <alignment horizontal="center" vertical="center"/>
    </xf>
    <xf numFmtId="0" fontId="79" fillId="0" borderId="0" xfId="0" applyFont="1" applyAlignment="1">
      <alignment horizontal="center"/>
    </xf>
    <xf numFmtId="3" fontId="74" fillId="0" borderId="63" xfId="0" applyNumberFormat="1" applyFont="1" applyBorder="1" applyAlignment="1">
      <alignment horizontal="center" vertical="center" wrapText="1"/>
    </xf>
    <xf numFmtId="0" fontId="84" fillId="0" borderId="19" xfId="0" applyFont="1" applyBorder="1"/>
    <xf numFmtId="3" fontId="74" fillId="0" borderId="65" xfId="0" applyNumberFormat="1" applyFont="1" applyBorder="1" applyAlignment="1">
      <alignment horizontal="center" vertical="center" wrapText="1"/>
    </xf>
    <xf numFmtId="0" fontId="84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1" fillId="24" borderId="13" xfId="0" applyFont="1" applyFill="1" applyBorder="1" applyAlignment="1">
      <alignment horizontal="center"/>
    </xf>
    <xf numFmtId="0" fontId="81" fillId="24" borderId="64" xfId="0" applyFont="1" applyFill="1" applyBorder="1" applyAlignment="1">
      <alignment horizontal="center"/>
    </xf>
    <xf numFmtId="0" fontId="81" fillId="24" borderId="74" xfId="0" applyFont="1" applyFill="1" applyBorder="1" applyAlignment="1">
      <alignment horizontal="center"/>
    </xf>
    <xf numFmtId="3" fontId="74" fillId="0" borderId="15" xfId="0" applyNumberFormat="1" applyFont="1" applyBorder="1" applyAlignment="1">
      <alignment horizontal="center" vertical="center" wrapText="1"/>
    </xf>
    <xf numFmtId="3" fontId="74" fillId="0" borderId="49" xfId="0" applyNumberFormat="1" applyFont="1" applyBorder="1" applyAlignment="1">
      <alignment horizontal="center" vertical="center" wrapText="1"/>
    </xf>
    <xf numFmtId="3" fontId="74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4" fontId="74" fillId="0" borderId="11" xfId="0" applyNumberFormat="1" applyFont="1" applyBorder="1" applyAlignment="1">
      <alignment horizontal="right" vertical="center"/>
    </xf>
    <xf numFmtId="4" fontId="74" fillId="0" borderId="32" xfId="0" applyNumberFormat="1" applyFont="1" applyBorder="1" applyAlignment="1">
      <alignment horizontal="right" vertical="center"/>
    </xf>
    <xf numFmtId="4" fontId="74" fillId="0" borderId="29" xfId="0" applyNumberFormat="1" applyFont="1" applyBorder="1" applyAlignment="1">
      <alignment horizontal="right" vertical="center"/>
    </xf>
    <xf numFmtId="4" fontId="74" fillId="0" borderId="31" xfId="0" applyNumberFormat="1" applyFont="1" applyBorder="1" applyAlignment="1">
      <alignment horizontal="right" vertical="center"/>
    </xf>
    <xf numFmtId="0" fontId="61" fillId="0" borderId="13" xfId="0" applyFont="1" applyBorder="1" applyAlignment="1">
      <alignment horizontal="center"/>
    </xf>
    <xf numFmtId="0" fontId="61" fillId="0" borderId="20" xfId="0" applyFont="1" applyBorder="1" applyAlignment="1">
      <alignment horizontal="center"/>
    </xf>
    <xf numFmtId="0" fontId="61" fillId="0" borderId="81" xfId="0" applyFont="1" applyBorder="1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68" xfId="0" applyFont="1" applyBorder="1" applyAlignment="1">
      <alignment horizontal="center" vertical="center" wrapText="1"/>
    </xf>
    <xf numFmtId="4" fontId="74" fillId="0" borderId="71" xfId="0" applyNumberFormat="1" applyFont="1" applyBorder="1" applyAlignment="1">
      <alignment horizontal="right" vertical="center"/>
    </xf>
    <xf numFmtId="4" fontId="74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4" fontId="61" fillId="0" borderId="13" xfId="0" applyNumberFormat="1" applyFont="1" applyBorder="1" applyAlignment="1">
      <alignment horizontal="center"/>
    </xf>
    <xf numFmtId="4" fontId="61" fillId="0" borderId="64" xfId="0" applyNumberFormat="1" applyFont="1" applyBorder="1" applyAlignment="1">
      <alignment horizontal="center"/>
    </xf>
    <xf numFmtId="4" fontId="61" fillId="0" borderId="74" xfId="0" applyNumberFormat="1" applyFont="1" applyBorder="1" applyAlignment="1">
      <alignment horizontal="center"/>
    </xf>
    <xf numFmtId="4" fontId="61" fillId="0" borderId="30" xfId="0" applyNumberFormat="1" applyFont="1" applyBorder="1" applyAlignment="1">
      <alignment horizontal="right" vertical="center"/>
    </xf>
    <xf numFmtId="4" fontId="61" fillId="0" borderId="33" xfId="0" applyNumberFormat="1" applyFont="1" applyBorder="1" applyAlignment="1">
      <alignment horizontal="right" vertical="center"/>
    </xf>
    <xf numFmtId="3" fontId="74" fillId="0" borderId="24" xfId="0" applyNumberFormat="1" applyFont="1" applyBorder="1" applyAlignment="1">
      <alignment horizontal="center" vertical="center" wrapText="1"/>
    </xf>
    <xf numFmtId="3" fontId="74" fillId="0" borderId="0" xfId="0" applyNumberFormat="1" applyFont="1" applyBorder="1" applyAlignment="1">
      <alignment horizontal="center" vertical="center" wrapText="1"/>
    </xf>
    <xf numFmtId="3" fontId="74" fillId="0" borderId="52" xfId="0" applyNumberFormat="1" applyFont="1" applyBorder="1" applyAlignment="1">
      <alignment horizontal="center" vertical="center" wrapText="1"/>
    </xf>
    <xf numFmtId="3" fontId="79" fillId="0" borderId="50" xfId="0" applyNumberFormat="1" applyFont="1" applyBorder="1" applyAlignment="1">
      <alignment horizontal="left" wrapText="1"/>
    </xf>
    <xf numFmtId="3" fontId="79" fillId="0" borderId="52" xfId="0" applyNumberFormat="1" applyFont="1" applyBorder="1" applyAlignment="1">
      <alignment horizontal="left" wrapText="1"/>
    </xf>
    <xf numFmtId="164" fontId="79" fillId="0" borderId="50" xfId="20" applyNumberFormat="1" applyFont="1" applyBorder="1" applyAlignment="1">
      <alignment horizontal="left" wrapText="1"/>
    </xf>
    <xf numFmtId="164" fontId="79" fillId="0" borderId="52" xfId="20" applyNumberFormat="1" applyFont="1" applyBorder="1" applyAlignment="1">
      <alignment horizontal="left" wrapText="1"/>
    </xf>
    <xf numFmtId="3" fontId="79" fillId="0" borderId="82" xfId="0" applyNumberFormat="1" applyFont="1" applyBorder="1" applyAlignment="1">
      <alignment horizontal="left"/>
    </xf>
    <xf numFmtId="3" fontId="79" fillId="0" borderId="83" xfId="0" applyNumberFormat="1" applyFont="1" applyBorder="1" applyAlignment="1">
      <alignment horizontal="left"/>
    </xf>
    <xf numFmtId="3" fontId="79" fillId="0" borderId="50" xfId="0" applyNumberFormat="1" applyFont="1" applyBorder="1" applyAlignment="1">
      <alignment horizontal="left"/>
    </xf>
    <xf numFmtId="3" fontId="79" fillId="0" borderId="52" xfId="0" applyNumberFormat="1" applyFont="1" applyBorder="1" applyAlignment="1">
      <alignment horizontal="left"/>
    </xf>
    <xf numFmtId="3" fontId="79" fillId="0" borderId="50" xfId="0" applyNumberFormat="1" applyFont="1" applyBorder="1" applyAlignment="1">
      <alignment horizontal="left" vertical="justify" wrapText="1"/>
    </xf>
    <xf numFmtId="3" fontId="79" fillId="0" borderId="52" xfId="0" applyNumberFormat="1" applyFont="1" applyBorder="1" applyAlignment="1">
      <alignment horizontal="left" vertical="justify" wrapText="1"/>
    </xf>
    <xf numFmtId="0" fontId="79" fillId="0" borderId="50" xfId="0" applyFont="1" applyBorder="1" applyAlignment="1">
      <alignment horizontal="left" vertical="justify" wrapText="1"/>
    </xf>
    <xf numFmtId="0" fontId="79" fillId="0" borderId="52" xfId="0" applyFont="1" applyBorder="1" applyAlignment="1">
      <alignment horizontal="left" vertical="justify" wrapText="1"/>
    </xf>
    <xf numFmtId="0" fontId="78" fillId="0" borderId="0" xfId="0" applyNumberFormat="1" applyFont="1" applyFill="1" applyAlignment="1">
      <alignment horizontal="center" wrapText="1"/>
    </xf>
    <xf numFmtId="3" fontId="79" fillId="0" borderId="0" xfId="0" quotePrefix="1" applyNumberFormat="1" applyFont="1" applyBorder="1" applyAlignment="1">
      <alignment horizontal="center"/>
    </xf>
    <xf numFmtId="3" fontId="87" fillId="0" borderId="0" xfId="0" applyNumberFormat="1" applyFont="1" applyFill="1" applyAlignment="1">
      <alignment horizontal="center"/>
    </xf>
    <xf numFmtId="3" fontId="88" fillId="0" borderId="37" xfId="0" applyNumberFormat="1" applyFont="1" applyBorder="1" applyAlignment="1">
      <alignment horizontal="left"/>
    </xf>
    <xf numFmtId="3" fontId="88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3" fillId="0" borderId="37" xfId="0" quotePrefix="1" applyNumberFormat="1" applyFont="1" applyBorder="1" applyAlignment="1">
      <alignment horizontal="center" vertical="center"/>
    </xf>
    <xf numFmtId="3" fontId="93" fillId="0" borderId="47" xfId="0" quotePrefix="1" applyNumberFormat="1" applyFont="1" applyBorder="1" applyAlignment="1">
      <alignment horizontal="center" vertical="center"/>
    </xf>
    <xf numFmtId="0" fontId="74" fillId="0" borderId="25" xfId="0" applyNumberFormat="1" applyFont="1" applyBorder="1" applyAlignment="1">
      <alignment horizontal="center" vertical="center" wrapText="1"/>
    </xf>
    <xf numFmtId="0" fontId="74" fillId="0" borderId="19" xfId="0" applyNumberFormat="1" applyFont="1" applyBorder="1" applyAlignment="1">
      <alignment horizontal="center" vertical="center" wrapText="1"/>
    </xf>
    <xf numFmtId="3" fontId="79" fillId="0" borderId="25" xfId="0" applyNumberFormat="1" applyFont="1" applyBorder="1" applyAlignment="1">
      <alignment horizontal="center" vertical="center" wrapText="1"/>
    </xf>
    <xf numFmtId="3" fontId="79" fillId="0" borderId="19" xfId="0" applyNumberFormat="1" applyFont="1" applyBorder="1" applyAlignment="1">
      <alignment horizontal="center" vertical="center" wrapText="1"/>
    </xf>
    <xf numFmtId="0" fontId="74" fillId="0" borderId="25" xfId="0" quotePrefix="1" applyNumberFormat="1" applyFont="1" applyBorder="1" applyAlignment="1">
      <alignment horizontal="center" vertical="center" wrapText="1"/>
    </xf>
    <xf numFmtId="0" fontId="74" fillId="0" borderId="19" xfId="0" quotePrefix="1" applyNumberFormat="1" applyFont="1" applyBorder="1" applyAlignment="1">
      <alignment horizontal="center" vertical="center" wrapText="1"/>
    </xf>
    <xf numFmtId="164" fontId="79" fillId="0" borderId="84" xfId="20" applyNumberFormat="1" applyFont="1" applyBorder="1" applyAlignment="1">
      <alignment horizontal="left" wrapText="1"/>
    </xf>
    <xf numFmtId="164" fontId="79" fillId="0" borderId="80" xfId="20" applyNumberFormat="1" applyFont="1" applyBorder="1" applyAlignment="1">
      <alignment horizontal="left" wrapText="1"/>
    </xf>
    <xf numFmtId="3" fontId="79" fillId="0" borderId="38" xfId="0" applyNumberFormat="1" applyFont="1" applyBorder="1" applyAlignment="1">
      <alignment horizontal="left" wrapText="1"/>
    </xf>
    <xf numFmtId="3" fontId="79" fillId="0" borderId="47" xfId="0" applyNumberFormat="1" applyFont="1" applyBorder="1" applyAlignment="1">
      <alignment horizontal="left" wrapText="1"/>
    </xf>
    <xf numFmtId="3" fontId="79" fillId="0" borderId="25" xfId="0" applyNumberFormat="1" applyFont="1" applyFill="1" applyBorder="1" applyAlignment="1">
      <alignment horizontal="center" vertical="center" wrapText="1"/>
    </xf>
    <xf numFmtId="3" fontId="79" fillId="0" borderId="19" xfId="0" applyNumberFormat="1" applyFont="1" applyFill="1" applyBorder="1" applyAlignment="1">
      <alignment horizontal="center" vertical="center" wrapText="1"/>
    </xf>
    <xf numFmtId="3" fontId="74" fillId="0" borderId="37" xfId="0" applyNumberFormat="1" applyFont="1" applyBorder="1" applyAlignment="1">
      <alignment horizontal="center" vertical="center" wrapText="1"/>
    </xf>
    <xf numFmtId="3" fontId="74" fillId="0" borderId="38" xfId="0" applyNumberFormat="1" applyFont="1" applyBorder="1" applyAlignment="1">
      <alignment horizontal="center" vertical="center" wrapText="1"/>
    </xf>
    <xf numFmtId="3" fontId="74" fillId="0" borderId="47" xfId="0" applyNumberFormat="1" applyFont="1" applyBorder="1" applyAlignment="1">
      <alignment horizontal="center" vertical="center" wrapText="1"/>
    </xf>
    <xf numFmtId="3" fontId="74" fillId="0" borderId="25" xfId="0" applyNumberFormat="1" applyFont="1" applyBorder="1" applyAlignment="1">
      <alignment horizontal="center" vertical="center" wrapText="1"/>
    </xf>
    <xf numFmtId="3" fontId="74" fillId="0" borderId="19" xfId="0" applyNumberFormat="1" applyFont="1" applyBorder="1" applyAlignment="1">
      <alignment horizontal="center" vertical="center" wrapText="1"/>
    </xf>
    <xf numFmtId="3" fontId="79" fillId="25" borderId="49" xfId="0" applyNumberFormat="1" applyFont="1" applyFill="1" applyBorder="1" applyAlignment="1">
      <alignment horizontal="center"/>
    </xf>
    <xf numFmtId="3" fontId="79" fillId="0" borderId="37" xfId="0" applyNumberFormat="1" applyFont="1" applyFill="1" applyBorder="1" applyAlignment="1">
      <alignment horizontal="left" wrapText="1"/>
    </xf>
    <xf numFmtId="3" fontId="79" fillId="0" borderId="38" xfId="0" quotePrefix="1" applyNumberFormat="1" applyFont="1" applyFill="1" applyBorder="1" applyAlignment="1">
      <alignment horizontal="left" wrapText="1"/>
    </xf>
    <xf numFmtId="3" fontId="79" fillId="0" borderId="47" xfId="0" quotePrefix="1" applyNumberFormat="1" applyFont="1" applyFill="1" applyBorder="1" applyAlignment="1">
      <alignment horizontal="left" wrapText="1"/>
    </xf>
    <xf numFmtId="3" fontId="74" fillId="0" borderId="49" xfId="0" quotePrefix="1" applyNumberFormat="1" applyFont="1" applyBorder="1" applyAlignment="1">
      <alignment horizontal="left" wrapText="1"/>
    </xf>
    <xf numFmtId="3" fontId="79" fillId="0" borderId="0" xfId="0" quotePrefix="1" applyNumberFormat="1" applyFont="1" applyBorder="1" applyAlignment="1">
      <alignment horizontal="left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workbookViewId="0">
      <selection activeCell="E40" sqref="E40"/>
    </sheetView>
  </sheetViews>
  <sheetFormatPr defaultRowHeight="12.75" x14ac:dyDescent="0.2"/>
  <cols>
    <col min="5" max="5" width="18" customWidth="1"/>
    <col min="6" max="6" width="16.42578125" customWidth="1"/>
    <col min="7" max="7" width="16.85546875" customWidth="1"/>
    <col min="8" max="8" width="17.42578125" customWidth="1"/>
  </cols>
  <sheetData>
    <row r="2" spans="1:11" ht="15.75" x14ac:dyDescent="0.25">
      <c r="A2" s="433"/>
      <c r="B2" s="433"/>
      <c r="C2" s="433"/>
      <c r="D2" s="433"/>
      <c r="E2" s="433"/>
      <c r="F2" s="433"/>
      <c r="G2" s="433"/>
      <c r="H2" s="479" t="s">
        <v>192</v>
      </c>
      <c r="I2" s="479"/>
      <c r="J2" s="479"/>
      <c r="K2" s="479"/>
    </row>
    <row r="3" spans="1:11" ht="25.5" customHeight="1" x14ac:dyDescent="0.25">
      <c r="A3" s="481" t="s">
        <v>193</v>
      </c>
      <c r="B3" s="481"/>
      <c r="C3" s="481"/>
      <c r="D3" s="481"/>
      <c r="E3" s="481"/>
      <c r="F3" s="481"/>
      <c r="G3" s="481"/>
      <c r="H3" s="481"/>
      <c r="I3" s="433"/>
      <c r="J3" s="459"/>
      <c r="K3" s="433"/>
    </row>
    <row r="4" spans="1:11" ht="12.75" customHeight="1" x14ac:dyDescent="0.25">
      <c r="A4" s="481"/>
      <c r="B4" s="481"/>
      <c r="C4" s="481"/>
      <c r="D4" s="481"/>
      <c r="E4" s="481"/>
      <c r="F4" s="481"/>
      <c r="G4" s="481"/>
      <c r="H4" s="481"/>
      <c r="I4" s="433"/>
      <c r="J4" s="433"/>
      <c r="K4" s="433"/>
    </row>
    <row r="5" spans="1:11" ht="15.75" x14ac:dyDescent="0.25">
      <c r="A5" s="458"/>
      <c r="B5" s="458"/>
      <c r="C5" s="458"/>
      <c r="D5" s="458"/>
      <c r="E5" s="458"/>
      <c r="F5" s="433"/>
      <c r="G5" s="433"/>
      <c r="H5" s="457" t="s">
        <v>191</v>
      </c>
      <c r="I5" s="433"/>
      <c r="J5" s="433"/>
      <c r="K5" s="433"/>
    </row>
    <row r="6" spans="1:11" ht="31.5" x14ac:dyDescent="0.25">
      <c r="A6" s="485" t="s">
        <v>190</v>
      </c>
      <c r="B6" s="486"/>
      <c r="C6" s="486"/>
      <c r="D6" s="486"/>
      <c r="E6" s="487"/>
      <c r="F6" s="448" t="s">
        <v>180</v>
      </c>
      <c r="G6" s="448" t="s">
        <v>179</v>
      </c>
      <c r="H6" s="448" t="s">
        <v>178</v>
      </c>
      <c r="I6" s="433"/>
      <c r="J6" s="433"/>
      <c r="K6" s="433"/>
    </row>
    <row r="7" spans="1:11" ht="26.25" customHeight="1" x14ac:dyDescent="0.25">
      <c r="A7" s="483" t="s">
        <v>189</v>
      </c>
      <c r="B7" s="483"/>
      <c r="C7" s="483"/>
      <c r="D7" s="483"/>
      <c r="E7" s="483"/>
      <c r="F7" s="456">
        <f>SUM(F8:F9)</f>
        <v>19165183.09</v>
      </c>
      <c r="G7" s="456">
        <f>SUM(G8:G9)</f>
        <v>19502024.02</v>
      </c>
      <c r="H7" s="456">
        <f>SUM(H8:H9)</f>
        <v>19989249.450000003</v>
      </c>
      <c r="I7" s="433"/>
      <c r="J7" s="433"/>
      <c r="K7" s="433"/>
    </row>
    <row r="8" spans="1:11" ht="26.25" customHeight="1" x14ac:dyDescent="0.25">
      <c r="A8" s="483" t="s">
        <v>24</v>
      </c>
      <c r="B8" s="483"/>
      <c r="C8" s="483"/>
      <c r="D8" s="483"/>
      <c r="E8" s="483"/>
      <c r="F8" s="456">
        <v>19161599.57</v>
      </c>
      <c r="G8" s="456">
        <v>19498440.5</v>
      </c>
      <c r="H8" s="456">
        <v>19985665.940000001</v>
      </c>
      <c r="I8" s="433"/>
      <c r="J8" s="433"/>
      <c r="K8" s="433"/>
    </row>
    <row r="9" spans="1:11" ht="26.25" customHeight="1" x14ac:dyDescent="0.25">
      <c r="A9" s="484" t="s">
        <v>27</v>
      </c>
      <c r="B9" s="484"/>
      <c r="C9" s="484"/>
      <c r="D9" s="484"/>
      <c r="E9" s="484"/>
      <c r="F9" s="456">
        <v>3583.52</v>
      </c>
      <c r="G9" s="456">
        <v>3583.52</v>
      </c>
      <c r="H9" s="456">
        <v>3583.51</v>
      </c>
      <c r="I9" s="433"/>
      <c r="J9" s="433"/>
      <c r="K9" s="433"/>
    </row>
    <row r="10" spans="1:11" ht="26.25" customHeight="1" x14ac:dyDescent="0.25">
      <c r="A10" s="484" t="s">
        <v>188</v>
      </c>
      <c r="B10" s="484"/>
      <c r="C10" s="484"/>
      <c r="D10" s="484"/>
      <c r="E10" s="484"/>
      <c r="F10" s="456">
        <f>SUM(F11:F12)</f>
        <v>16780019.050000001</v>
      </c>
      <c r="G10" s="456">
        <f>SUM(G11:G12)</f>
        <v>17119312.16</v>
      </c>
      <c r="H10" s="456">
        <f>SUM(H11:H12)</f>
        <v>17609169.350000001</v>
      </c>
      <c r="I10" s="433"/>
      <c r="J10" s="433"/>
      <c r="K10" s="433"/>
    </row>
    <row r="11" spans="1:11" ht="26.25" customHeight="1" x14ac:dyDescent="0.25">
      <c r="A11" s="483" t="s">
        <v>187</v>
      </c>
      <c r="B11" s="483"/>
      <c r="C11" s="483"/>
      <c r="D11" s="483"/>
      <c r="E11" s="483"/>
      <c r="F11" s="456">
        <v>16503828.26</v>
      </c>
      <c r="G11" s="456">
        <v>16793151.489999998</v>
      </c>
      <c r="H11" s="456">
        <v>17234056.66</v>
      </c>
      <c r="I11" s="433"/>
      <c r="J11" s="433"/>
      <c r="K11" s="433"/>
    </row>
    <row r="12" spans="1:11" ht="26.25" customHeight="1" x14ac:dyDescent="0.25">
      <c r="A12" s="484" t="s">
        <v>186</v>
      </c>
      <c r="B12" s="484"/>
      <c r="C12" s="484"/>
      <c r="D12" s="484"/>
      <c r="E12" s="484"/>
      <c r="F12" s="456">
        <v>276190.78999999998</v>
      </c>
      <c r="G12" s="456">
        <v>326160.67</v>
      </c>
      <c r="H12" s="456">
        <v>375112.69</v>
      </c>
      <c r="I12" s="433"/>
      <c r="J12" s="433"/>
      <c r="K12" s="433"/>
    </row>
    <row r="13" spans="1:11" ht="26.25" customHeight="1" x14ac:dyDescent="0.25">
      <c r="A13" s="482" t="s">
        <v>185</v>
      </c>
      <c r="B13" s="482"/>
      <c r="C13" s="482"/>
      <c r="D13" s="482"/>
      <c r="E13" s="482"/>
      <c r="F13" s="455">
        <f>SUM(F7-F10)</f>
        <v>2385164.0399999991</v>
      </c>
      <c r="G13" s="454">
        <f>SUM(G7-G10)</f>
        <v>2382711.8599999994</v>
      </c>
      <c r="H13" s="454">
        <f>SUM(H7-H10)</f>
        <v>2380080.1000000015</v>
      </c>
      <c r="I13" s="433"/>
      <c r="J13" s="433"/>
      <c r="K13" s="433"/>
    </row>
    <row r="14" spans="1:11" ht="26.25" customHeight="1" x14ac:dyDescent="0.25">
      <c r="A14" s="480"/>
      <c r="B14" s="480"/>
      <c r="C14" s="480"/>
      <c r="D14" s="480"/>
      <c r="E14" s="480"/>
      <c r="F14" s="480"/>
      <c r="G14" s="480"/>
      <c r="H14" s="480"/>
      <c r="I14" s="433"/>
      <c r="J14" s="433"/>
      <c r="K14" s="433"/>
    </row>
    <row r="15" spans="1:11" ht="30.75" customHeight="1" x14ac:dyDescent="0.25">
      <c r="A15" s="488" t="s">
        <v>184</v>
      </c>
      <c r="B15" s="489"/>
      <c r="C15" s="489"/>
      <c r="D15" s="489"/>
      <c r="E15" s="490"/>
      <c r="F15" s="448" t="s">
        <v>180</v>
      </c>
      <c r="G15" s="448" t="s">
        <v>179</v>
      </c>
      <c r="H15" s="448" t="s">
        <v>178</v>
      </c>
      <c r="I15" s="433"/>
      <c r="J15" s="433"/>
      <c r="K15" s="433"/>
    </row>
    <row r="16" spans="1:11" ht="31.5" customHeight="1" x14ac:dyDescent="0.25">
      <c r="A16" s="491" t="s">
        <v>183</v>
      </c>
      <c r="B16" s="492"/>
      <c r="C16" s="492"/>
      <c r="D16" s="492"/>
      <c r="E16" s="493"/>
      <c r="F16" s="453">
        <v>-6592076.46</v>
      </c>
      <c r="G16" s="452">
        <v>-4394717.6399999997</v>
      </c>
      <c r="H16" s="452">
        <v>-2197358.8199999998</v>
      </c>
      <c r="I16" s="433"/>
      <c r="J16" s="433"/>
      <c r="K16" s="433"/>
    </row>
    <row r="17" spans="1:11" s="449" customFormat="1" ht="26.25" customHeight="1" x14ac:dyDescent="0.25">
      <c r="A17" s="494" t="s">
        <v>182</v>
      </c>
      <c r="B17" s="494"/>
      <c r="C17" s="494"/>
      <c r="D17" s="494"/>
      <c r="E17" s="494"/>
      <c r="F17" s="445">
        <v>-2197358.8199999998</v>
      </c>
      <c r="G17" s="419">
        <v>-2197358.8199999998</v>
      </c>
      <c r="H17" s="451">
        <v>-2197358.8199999998</v>
      </c>
      <c r="I17" s="450"/>
      <c r="J17" s="450"/>
      <c r="K17" s="450"/>
    </row>
    <row r="18" spans="1:11" ht="26.25" customHeight="1" x14ac:dyDescent="0.25">
      <c r="A18" s="480"/>
      <c r="B18" s="480"/>
      <c r="C18" s="480"/>
      <c r="D18" s="480"/>
      <c r="E18" s="480"/>
      <c r="F18" s="480"/>
      <c r="G18" s="480"/>
      <c r="H18" s="480"/>
      <c r="I18" s="433"/>
      <c r="J18" s="433"/>
      <c r="K18" s="433"/>
    </row>
    <row r="19" spans="1:11" ht="26.25" customHeight="1" x14ac:dyDescent="0.25">
      <c r="A19" s="485" t="s">
        <v>181</v>
      </c>
      <c r="B19" s="486"/>
      <c r="C19" s="486"/>
      <c r="D19" s="486"/>
      <c r="E19" s="487"/>
      <c r="F19" s="448" t="s">
        <v>180</v>
      </c>
      <c r="G19" s="448" t="s">
        <v>179</v>
      </c>
      <c r="H19" s="448" t="s">
        <v>178</v>
      </c>
      <c r="I19" s="433"/>
      <c r="J19" s="433"/>
      <c r="K19" s="433"/>
    </row>
    <row r="20" spans="1:11" ht="26.25" customHeight="1" x14ac:dyDescent="0.25">
      <c r="A20" s="483" t="s">
        <v>88</v>
      </c>
      <c r="B20" s="483"/>
      <c r="C20" s="483"/>
      <c r="D20" s="483"/>
      <c r="E20" s="483"/>
      <c r="F20" s="447">
        <v>0</v>
      </c>
      <c r="G20" s="446">
        <v>0</v>
      </c>
      <c r="H20" s="446"/>
      <c r="I20" s="433"/>
      <c r="J20" s="433"/>
      <c r="K20" s="433"/>
    </row>
    <row r="21" spans="1:11" ht="26.25" customHeight="1" x14ac:dyDescent="0.25">
      <c r="A21" s="483" t="s">
        <v>177</v>
      </c>
      <c r="B21" s="483"/>
      <c r="C21" s="483"/>
      <c r="D21" s="483"/>
      <c r="E21" s="483"/>
      <c r="F21" s="447">
        <v>187805.22</v>
      </c>
      <c r="G21" s="446">
        <v>185353.04</v>
      </c>
      <c r="H21" s="446">
        <v>182721.28</v>
      </c>
      <c r="I21" s="433"/>
      <c r="J21" s="433"/>
      <c r="K21" s="433"/>
    </row>
    <row r="22" spans="1:11" s="443" customFormat="1" ht="26.25" customHeight="1" x14ac:dyDescent="0.25">
      <c r="A22" s="482" t="s">
        <v>176</v>
      </c>
      <c r="B22" s="482"/>
      <c r="C22" s="482"/>
      <c r="D22" s="482"/>
      <c r="E22" s="482"/>
      <c r="F22" s="445">
        <f>SUM(F20-F21)</f>
        <v>-187805.22</v>
      </c>
      <c r="G22" s="419">
        <f>SUM(G20-G21)</f>
        <v>-185353.04</v>
      </c>
      <c r="H22" s="419">
        <f>SUM(H20-H21)</f>
        <v>-182721.28</v>
      </c>
      <c r="I22" s="444"/>
      <c r="J22" s="444"/>
      <c r="K22" s="444"/>
    </row>
    <row r="23" spans="1:11" s="69" customFormat="1" ht="26.25" customHeight="1" x14ac:dyDescent="0.25">
      <c r="A23" s="442"/>
      <c r="B23" s="439"/>
      <c r="C23" s="441"/>
      <c r="D23" s="440"/>
      <c r="E23" s="439"/>
      <c r="F23" s="438"/>
      <c r="G23" s="437"/>
      <c r="H23" s="437"/>
      <c r="I23" s="436"/>
      <c r="J23" s="436"/>
      <c r="K23" s="436"/>
    </row>
    <row r="24" spans="1:11" ht="26.25" customHeight="1" x14ac:dyDescent="0.25">
      <c r="A24" s="483" t="s">
        <v>175</v>
      </c>
      <c r="B24" s="483"/>
      <c r="C24" s="483"/>
      <c r="D24" s="483"/>
      <c r="E24" s="483"/>
      <c r="F24" s="435">
        <f>SUM(F13,F17,F22)</f>
        <v>-7.2759576141834259E-10</v>
      </c>
      <c r="G24" s="434">
        <f>SUM(G13,G17,G22)</f>
        <v>-4.3655745685100555E-10</v>
      </c>
      <c r="H24" s="434">
        <f>SUM(H13,H17,H22)</f>
        <v>1.6589183360338211E-9</v>
      </c>
      <c r="I24" s="433"/>
      <c r="J24" s="433"/>
      <c r="K24" s="433"/>
    </row>
    <row r="25" spans="1:11" ht="15.75" x14ac:dyDescent="0.25">
      <c r="A25" s="433"/>
      <c r="B25" s="433"/>
      <c r="C25" s="433"/>
      <c r="D25" s="433"/>
      <c r="E25" s="433"/>
      <c r="F25" s="433"/>
      <c r="G25" s="433"/>
      <c r="H25" s="433"/>
      <c r="I25" s="433"/>
      <c r="J25" s="433"/>
      <c r="K25" s="433"/>
    </row>
    <row r="26" spans="1:11" ht="15.75" x14ac:dyDescent="0.25">
      <c r="A26" s="479"/>
      <c r="B26" s="479"/>
      <c r="C26" s="479"/>
      <c r="D26" s="433"/>
      <c r="E26" s="433"/>
      <c r="F26" s="433"/>
      <c r="G26" s="479" t="s">
        <v>174</v>
      </c>
      <c r="H26" s="479"/>
      <c r="I26" s="433"/>
      <c r="J26" s="433"/>
      <c r="K26" s="433"/>
    </row>
    <row r="27" spans="1:11" ht="15.75" x14ac:dyDescent="0.25">
      <c r="A27" s="433"/>
      <c r="B27" s="433"/>
      <c r="C27" s="433"/>
      <c r="D27" s="433"/>
      <c r="E27" s="433"/>
      <c r="F27" s="433"/>
      <c r="G27" s="479" t="s">
        <v>173</v>
      </c>
      <c r="H27" s="479"/>
      <c r="I27" s="433"/>
      <c r="J27" s="433"/>
      <c r="K27" s="433"/>
    </row>
  </sheetData>
  <sheetProtection password="C3BA" sheet="1" objects="1" scenarios="1" selectLockedCells="1" selectUnlockedCells="1"/>
  <mergeCells count="24">
    <mergeCell ref="A20:E20"/>
    <mergeCell ref="A21:E21"/>
    <mergeCell ref="A19:E19"/>
    <mergeCell ref="A17:E17"/>
    <mergeCell ref="H2:K2"/>
    <mergeCell ref="A9:E9"/>
    <mergeCell ref="A10:E10"/>
    <mergeCell ref="A11:E11"/>
    <mergeCell ref="G26:H26"/>
    <mergeCell ref="G27:H27"/>
    <mergeCell ref="A18:H18"/>
    <mergeCell ref="A3:H3"/>
    <mergeCell ref="A4:H4"/>
    <mergeCell ref="A13:E13"/>
    <mergeCell ref="A14:H14"/>
    <mergeCell ref="A7:E7"/>
    <mergeCell ref="A8:E8"/>
    <mergeCell ref="A26:C26"/>
    <mergeCell ref="A22:E22"/>
    <mergeCell ref="A24:E24"/>
    <mergeCell ref="A12:E12"/>
    <mergeCell ref="A6:E6"/>
    <mergeCell ref="A15:E15"/>
    <mergeCell ref="A16:E16"/>
  </mergeCells>
  <pageMargins left="0.7" right="0.7" top="0.75" bottom="0.75" header="0.3" footer="0.3"/>
  <pageSetup paperSize="9" scale="81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view="pageBreakPreview" zoomScaleNormal="70" zoomScaleSheetLayoutView="100" workbookViewId="0">
      <selection activeCell="M27" sqref="M27"/>
    </sheetView>
  </sheetViews>
  <sheetFormatPr defaultRowHeight="12.75" x14ac:dyDescent="0.2"/>
  <cols>
    <col min="1" max="2" width="6.7109375" customWidth="1"/>
    <col min="3" max="3" width="8.140625" customWidth="1"/>
    <col min="4" max="4" width="73.140625" customWidth="1"/>
    <col min="5" max="5" width="15.5703125" hidden="1" customWidth="1"/>
    <col min="6" max="6" width="19.5703125" customWidth="1"/>
    <col min="7" max="7" width="19" customWidth="1"/>
    <col min="8" max="9" width="16.7109375" hidden="1" customWidth="1"/>
    <col min="10" max="10" width="18.5703125" style="11" customWidth="1"/>
    <col min="11" max="12" width="20.85546875" style="11" customWidth="1"/>
    <col min="13" max="13" width="11.140625" bestFit="1" customWidth="1"/>
    <col min="14" max="14" width="14.42578125" customWidth="1"/>
  </cols>
  <sheetData>
    <row r="1" spans="1:12" s="21" customFormat="1" ht="18.75" x14ac:dyDescent="0.3">
      <c r="A1" s="20"/>
      <c r="B1" s="20"/>
      <c r="C1" s="20"/>
      <c r="D1" s="495" t="s">
        <v>95</v>
      </c>
      <c r="E1" s="495"/>
      <c r="F1" s="495"/>
      <c r="G1" s="495"/>
      <c r="H1" s="495"/>
      <c r="I1" s="495"/>
      <c r="J1" s="495"/>
      <c r="K1" s="497" t="s">
        <v>99</v>
      </c>
      <c r="L1" s="497"/>
    </row>
    <row r="2" spans="1:12" ht="15.75" x14ac:dyDescent="0.25">
      <c r="B2" s="496" t="s">
        <v>168</v>
      </c>
      <c r="C2" s="496"/>
      <c r="D2" s="496"/>
      <c r="E2" s="496"/>
      <c r="F2" s="496"/>
      <c r="G2" s="496"/>
      <c r="H2" s="496"/>
      <c r="I2" s="496"/>
      <c r="J2" s="496"/>
      <c r="K2" s="496"/>
      <c r="L2" s="304" t="s">
        <v>147</v>
      </c>
    </row>
    <row r="3" spans="1:12" ht="6.75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2" ht="14.45" customHeight="1" x14ac:dyDescent="0.2">
      <c r="A4" s="513" t="s">
        <v>19</v>
      </c>
      <c r="B4" s="515" t="s">
        <v>20</v>
      </c>
      <c r="C4" s="517" t="s">
        <v>21</v>
      </c>
      <c r="D4" s="519" t="s">
        <v>22</v>
      </c>
      <c r="E4" s="507"/>
      <c r="F4" s="505" t="s">
        <v>166</v>
      </c>
      <c r="G4" s="507" t="s">
        <v>23</v>
      </c>
      <c r="H4" s="507" t="s">
        <v>50</v>
      </c>
      <c r="I4" s="507" t="s">
        <v>51</v>
      </c>
      <c r="J4" s="501" t="s">
        <v>167</v>
      </c>
      <c r="K4" s="501" t="s">
        <v>127</v>
      </c>
      <c r="L4" s="501" t="s">
        <v>148</v>
      </c>
    </row>
    <row r="5" spans="1:12" ht="19.5" customHeight="1" thickBot="1" x14ac:dyDescent="0.25">
      <c r="A5" s="514"/>
      <c r="B5" s="516"/>
      <c r="C5" s="518"/>
      <c r="D5" s="520"/>
      <c r="E5" s="511"/>
      <c r="F5" s="506"/>
      <c r="G5" s="511"/>
      <c r="H5" s="508"/>
      <c r="I5" s="508"/>
      <c r="J5" s="509"/>
      <c r="K5" s="502"/>
      <c r="L5" s="502"/>
    </row>
    <row r="6" spans="1:12" ht="13.5" thickBot="1" x14ac:dyDescent="0.25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52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2" ht="16.149999999999999" customHeight="1" thickBot="1" x14ac:dyDescent="0.3">
      <c r="A7" s="98">
        <v>6</v>
      </c>
      <c r="B7" s="27"/>
      <c r="C7" s="99"/>
      <c r="D7" s="100" t="s">
        <v>24</v>
      </c>
      <c r="E7" s="101">
        <f>+E8+E22+E25+E27+E30+E39</f>
        <v>0</v>
      </c>
      <c r="F7" s="266">
        <f>+F8+F22+F25+F27+F30+F39</f>
        <v>18985599.57</v>
      </c>
      <c r="G7" s="266">
        <f t="shared" ref="G7:G17" si="0">J7-F7</f>
        <v>176000</v>
      </c>
      <c r="H7" s="266">
        <f>+H8+H22+H25+H27+H30+H39</f>
        <v>0</v>
      </c>
      <c r="I7" s="266">
        <f>+I8+I22+I25+I27+I30+I39</f>
        <v>0</v>
      </c>
      <c r="J7" s="266">
        <f>+J8+J22+J25+J27+J30+J39</f>
        <v>19161599.57</v>
      </c>
      <c r="K7" s="266">
        <f>+K8+K22+K25+K27+K30+K39</f>
        <v>19498440.5</v>
      </c>
      <c r="L7" s="266">
        <f>+L8+L22+L25+L27+L30+L39</f>
        <v>19985665.939999998</v>
      </c>
    </row>
    <row r="8" spans="1:12" s="43" customFormat="1" ht="16.149999999999999" customHeight="1" thickBot="1" x14ac:dyDescent="0.3">
      <c r="A8" s="102"/>
      <c r="B8" s="103">
        <v>63</v>
      </c>
      <c r="C8" s="104"/>
      <c r="D8" s="105" t="s">
        <v>209</v>
      </c>
      <c r="E8" s="106">
        <f>+E9</f>
        <v>0</v>
      </c>
      <c r="F8" s="267">
        <f>F9+F10+F11+F12+F13+F14+F15+F16+F17+F18+F19+F20+F21</f>
        <v>2330081.6199999996</v>
      </c>
      <c r="G8" s="266">
        <f t="shared" si="0"/>
        <v>176000</v>
      </c>
      <c r="H8" s="267">
        <f>+H9</f>
        <v>0</v>
      </c>
      <c r="I8" s="267">
        <f>+I9</f>
        <v>0</v>
      </c>
      <c r="J8" s="274">
        <f>SUM(J9:J21)</f>
        <v>2506081.6199999996</v>
      </c>
      <c r="K8" s="274">
        <f>+K9+K15</f>
        <v>2392992.2400000002</v>
      </c>
      <c r="L8" s="274">
        <f>+L9+L15</f>
        <v>2452717.5</v>
      </c>
    </row>
    <row r="9" spans="1:12" s="43" customFormat="1" ht="11.25" hidden="1" customHeight="1" thickBot="1" x14ac:dyDescent="0.3">
      <c r="A9" s="108"/>
      <c r="B9" s="74"/>
      <c r="C9" s="109">
        <v>633</v>
      </c>
      <c r="D9" s="110" t="s">
        <v>97</v>
      </c>
      <c r="E9" s="111">
        <v>0</v>
      </c>
      <c r="F9" s="268"/>
      <c r="G9" s="266">
        <f t="shared" si="0"/>
        <v>0</v>
      </c>
      <c r="H9" s="276">
        <v>0</v>
      </c>
      <c r="I9" s="276">
        <v>0</v>
      </c>
      <c r="J9" s="270">
        <v>0</v>
      </c>
      <c r="K9" s="270">
        <v>2392992.2400000002</v>
      </c>
      <c r="L9" s="270">
        <v>2452717.5</v>
      </c>
    </row>
    <row r="10" spans="1:12" s="93" customFormat="1" ht="16.149999999999999" hidden="1" customHeight="1" thickBot="1" x14ac:dyDescent="0.3">
      <c r="A10" s="113"/>
      <c r="B10" s="92"/>
      <c r="C10" s="109">
        <v>63414</v>
      </c>
      <c r="D10" s="110" t="s">
        <v>103</v>
      </c>
      <c r="E10" s="112"/>
      <c r="F10" s="270">
        <v>0</v>
      </c>
      <c r="G10" s="266">
        <f t="shared" si="0"/>
        <v>0</v>
      </c>
      <c r="H10" s="270"/>
      <c r="I10" s="270"/>
      <c r="J10" s="270">
        <v>0</v>
      </c>
      <c r="K10" s="268"/>
      <c r="L10" s="270"/>
    </row>
    <row r="11" spans="1:12" s="93" customFormat="1" ht="16.149999999999999" hidden="1" customHeight="1" thickBot="1" x14ac:dyDescent="0.3">
      <c r="A11" s="113"/>
      <c r="B11" s="92"/>
      <c r="C11" s="109">
        <v>634</v>
      </c>
      <c r="D11" s="110" t="s">
        <v>108</v>
      </c>
      <c r="E11" s="112"/>
      <c r="F11" s="270">
        <v>0</v>
      </c>
      <c r="G11" s="275">
        <f t="shared" si="0"/>
        <v>0</v>
      </c>
      <c r="H11" s="270"/>
      <c r="I11" s="270"/>
      <c r="J11" s="270">
        <v>0</v>
      </c>
      <c r="K11" s="268"/>
      <c r="L11" s="270"/>
    </row>
    <row r="12" spans="1:12" s="43" customFormat="1" ht="16.149999999999999" hidden="1" customHeight="1" thickBot="1" x14ac:dyDescent="0.3">
      <c r="A12" s="108"/>
      <c r="B12" s="85"/>
      <c r="C12" s="109">
        <v>636</v>
      </c>
      <c r="D12" s="110" t="s">
        <v>154</v>
      </c>
      <c r="E12" s="111"/>
      <c r="F12" s="270">
        <v>0</v>
      </c>
      <c r="G12" s="266">
        <f t="shared" si="0"/>
        <v>0</v>
      </c>
      <c r="H12" s="276"/>
      <c r="I12" s="276"/>
      <c r="J12" s="270"/>
      <c r="K12" s="268"/>
      <c r="L12" s="270"/>
    </row>
    <row r="13" spans="1:12" s="43" customFormat="1" ht="16.149999999999999" hidden="1" customHeight="1" thickBot="1" x14ac:dyDescent="0.3">
      <c r="A13" s="108"/>
      <c r="B13" s="85"/>
      <c r="C13" s="109">
        <v>636</v>
      </c>
      <c r="D13" s="110" t="s">
        <v>155</v>
      </c>
      <c r="E13" s="111"/>
      <c r="F13" s="270">
        <v>0</v>
      </c>
      <c r="G13" s="266">
        <f t="shared" si="0"/>
        <v>0</v>
      </c>
      <c r="H13" s="276"/>
      <c r="I13" s="276"/>
      <c r="J13" s="270">
        <v>0</v>
      </c>
      <c r="K13" s="268"/>
      <c r="L13" s="270"/>
    </row>
    <row r="14" spans="1:12" s="43" customFormat="1" ht="16.149999999999999" hidden="1" customHeight="1" thickBot="1" x14ac:dyDescent="0.3">
      <c r="A14" s="108"/>
      <c r="B14" s="85"/>
      <c r="C14" s="461">
        <v>6362</v>
      </c>
      <c r="D14" s="460" t="s">
        <v>196</v>
      </c>
      <c r="E14" s="114"/>
      <c r="F14" s="270">
        <v>0</v>
      </c>
      <c r="G14" s="463">
        <f t="shared" si="0"/>
        <v>176000</v>
      </c>
      <c r="H14" s="268"/>
      <c r="I14" s="268"/>
      <c r="J14" s="269">
        <v>176000</v>
      </c>
      <c r="K14" s="268"/>
      <c r="L14" s="270"/>
    </row>
    <row r="15" spans="1:12" s="43" customFormat="1" ht="16.149999999999999" hidden="1" customHeight="1" thickBot="1" x14ac:dyDescent="0.3">
      <c r="A15" s="108"/>
      <c r="B15" s="85"/>
      <c r="C15" s="109">
        <v>636</v>
      </c>
      <c r="D15" s="110" t="s">
        <v>93</v>
      </c>
      <c r="E15" s="111"/>
      <c r="F15" s="270">
        <v>2197358.8199999998</v>
      </c>
      <c r="G15" s="275">
        <f t="shared" si="0"/>
        <v>0</v>
      </c>
      <c r="H15" s="276"/>
      <c r="I15" s="276"/>
      <c r="J15" s="270">
        <v>2197358.8199999998</v>
      </c>
      <c r="K15" s="268"/>
      <c r="L15" s="270"/>
    </row>
    <row r="16" spans="1:12" s="43" customFormat="1" ht="16.149999999999999" hidden="1" customHeight="1" thickBot="1" x14ac:dyDescent="0.3">
      <c r="A16" s="108"/>
      <c r="B16" s="85"/>
      <c r="C16" s="109">
        <v>636</v>
      </c>
      <c r="D16" s="110" t="s">
        <v>118</v>
      </c>
      <c r="E16" s="111"/>
      <c r="F16" s="270">
        <v>0</v>
      </c>
      <c r="G16" s="275">
        <f t="shared" si="0"/>
        <v>0</v>
      </c>
      <c r="H16" s="276"/>
      <c r="I16" s="276"/>
      <c r="J16" s="270">
        <v>0</v>
      </c>
      <c r="K16" s="268"/>
      <c r="L16" s="270"/>
    </row>
    <row r="17" spans="1:13" s="43" customFormat="1" ht="16.149999999999999" hidden="1" customHeight="1" thickBot="1" x14ac:dyDescent="0.3">
      <c r="A17" s="108"/>
      <c r="B17" s="85"/>
      <c r="C17" s="109">
        <v>636</v>
      </c>
      <c r="D17" s="110" t="s">
        <v>119</v>
      </c>
      <c r="E17" s="111"/>
      <c r="F17" s="270">
        <v>66361.399999999994</v>
      </c>
      <c r="G17" s="275">
        <f t="shared" si="0"/>
        <v>0</v>
      </c>
      <c r="H17" s="276"/>
      <c r="I17" s="276"/>
      <c r="J17" s="270">
        <v>66361.399999999994</v>
      </c>
      <c r="K17" s="268"/>
      <c r="L17" s="270"/>
    </row>
    <row r="18" spans="1:13" s="43" customFormat="1" ht="16.149999999999999" hidden="1" customHeight="1" thickBot="1" x14ac:dyDescent="0.3">
      <c r="A18" s="108"/>
      <c r="B18" s="85"/>
      <c r="C18" s="109">
        <v>636</v>
      </c>
      <c r="D18" s="110" t="s">
        <v>120</v>
      </c>
      <c r="E18" s="111"/>
      <c r="F18" s="270">
        <v>66361.399999999994</v>
      </c>
      <c r="G18" s="275">
        <f t="shared" ref="G18:G31" si="1">J18-F18</f>
        <v>0</v>
      </c>
      <c r="H18" s="276"/>
      <c r="I18" s="276"/>
      <c r="J18" s="270">
        <v>66361.399999999994</v>
      </c>
      <c r="K18" s="268"/>
      <c r="L18" s="270"/>
    </row>
    <row r="19" spans="1:13" s="43" customFormat="1" ht="16.149999999999999" hidden="1" customHeight="1" thickBot="1" x14ac:dyDescent="0.3">
      <c r="A19" s="108"/>
      <c r="B19" s="85"/>
      <c r="C19" s="109">
        <v>636</v>
      </c>
      <c r="D19" s="110" t="s">
        <v>123</v>
      </c>
      <c r="E19" s="111"/>
      <c r="F19" s="270">
        <v>0</v>
      </c>
      <c r="G19" s="275">
        <f t="shared" si="1"/>
        <v>0</v>
      </c>
      <c r="H19" s="276"/>
      <c r="I19" s="276"/>
      <c r="J19" s="270">
        <v>0</v>
      </c>
      <c r="K19" s="268"/>
      <c r="L19" s="270"/>
    </row>
    <row r="20" spans="1:13" s="43" customFormat="1" ht="16.149999999999999" hidden="1" customHeight="1" thickBot="1" x14ac:dyDescent="0.3">
      <c r="A20" s="108"/>
      <c r="B20" s="85"/>
      <c r="C20" s="109">
        <v>638</v>
      </c>
      <c r="D20" s="110" t="s">
        <v>135</v>
      </c>
      <c r="E20" s="111"/>
      <c r="F20" s="270">
        <v>0</v>
      </c>
      <c r="G20" s="275">
        <f t="shared" si="1"/>
        <v>0</v>
      </c>
      <c r="H20" s="276"/>
      <c r="I20" s="276"/>
      <c r="J20" s="270">
        <v>0</v>
      </c>
      <c r="K20" s="268"/>
      <c r="L20" s="270"/>
    </row>
    <row r="21" spans="1:13" s="43" customFormat="1" ht="16.149999999999999" hidden="1" customHeight="1" thickBot="1" x14ac:dyDescent="0.3">
      <c r="A21" s="108"/>
      <c r="B21" s="85"/>
      <c r="C21" s="109">
        <v>639</v>
      </c>
      <c r="D21" s="110" t="s">
        <v>136</v>
      </c>
      <c r="E21" s="111"/>
      <c r="F21" s="270">
        <v>0</v>
      </c>
      <c r="G21" s="275">
        <f t="shared" si="1"/>
        <v>0</v>
      </c>
      <c r="H21" s="276"/>
      <c r="I21" s="276"/>
      <c r="J21" s="270">
        <v>0</v>
      </c>
      <c r="K21" s="268"/>
      <c r="L21" s="270"/>
    </row>
    <row r="22" spans="1:13" s="43" customFormat="1" ht="16.149999999999999" customHeight="1" thickBot="1" x14ac:dyDescent="0.3">
      <c r="A22" s="108"/>
      <c r="B22" s="115">
        <v>64</v>
      </c>
      <c r="C22" s="116"/>
      <c r="D22" s="117" t="s">
        <v>25</v>
      </c>
      <c r="E22" s="106">
        <f t="shared" ref="E22:J22" si="2">+E23+E24</f>
        <v>0</v>
      </c>
      <c r="F22" s="274">
        <f t="shared" si="2"/>
        <v>398.17</v>
      </c>
      <c r="G22" s="266">
        <f t="shared" si="1"/>
        <v>0</v>
      </c>
      <c r="H22" s="267">
        <f t="shared" si="2"/>
        <v>0</v>
      </c>
      <c r="I22" s="267">
        <f t="shared" si="2"/>
        <v>0</v>
      </c>
      <c r="J22" s="274">
        <f t="shared" si="2"/>
        <v>398.17</v>
      </c>
      <c r="K22" s="274">
        <v>398.16</v>
      </c>
      <c r="L22" s="274">
        <v>398.17</v>
      </c>
    </row>
    <row r="23" spans="1:13" s="43" customFormat="1" ht="16.149999999999999" hidden="1" customHeight="1" thickBot="1" x14ac:dyDescent="0.3">
      <c r="A23" s="108"/>
      <c r="B23" s="118"/>
      <c r="C23" s="109">
        <v>641</v>
      </c>
      <c r="D23" s="110" t="s">
        <v>14</v>
      </c>
      <c r="E23" s="112"/>
      <c r="F23" s="270">
        <v>398.17</v>
      </c>
      <c r="G23" s="275">
        <f t="shared" si="1"/>
        <v>0</v>
      </c>
      <c r="H23" s="276"/>
      <c r="I23" s="276"/>
      <c r="J23" s="270">
        <v>398.17</v>
      </c>
      <c r="K23" s="268"/>
      <c r="L23" s="270"/>
    </row>
    <row r="24" spans="1:13" s="43" customFormat="1" ht="16.149999999999999" hidden="1" customHeight="1" thickBot="1" x14ac:dyDescent="0.3">
      <c r="A24" s="108"/>
      <c r="B24" s="118"/>
      <c r="C24" s="109">
        <v>6414</v>
      </c>
      <c r="D24" s="110" t="s">
        <v>137</v>
      </c>
      <c r="E24" s="111"/>
      <c r="F24" s="268"/>
      <c r="G24" s="275">
        <f t="shared" si="1"/>
        <v>0</v>
      </c>
      <c r="H24" s="276"/>
      <c r="I24" s="276"/>
      <c r="J24" s="270">
        <v>0</v>
      </c>
      <c r="K24" s="268"/>
      <c r="L24" s="277"/>
    </row>
    <row r="25" spans="1:13" s="43" customFormat="1" ht="33" customHeight="1" thickBot="1" x14ac:dyDescent="0.3">
      <c r="A25" s="108"/>
      <c r="B25" s="103">
        <v>65</v>
      </c>
      <c r="C25" s="116"/>
      <c r="D25" s="120" t="s">
        <v>210</v>
      </c>
      <c r="E25" s="107">
        <f t="shared" ref="E25:I25" si="3">+E26</f>
        <v>0</v>
      </c>
      <c r="F25" s="274">
        <f t="shared" si="3"/>
        <v>1551927.8</v>
      </c>
      <c r="G25" s="266">
        <f t="shared" si="1"/>
        <v>0</v>
      </c>
      <c r="H25" s="267">
        <f t="shared" si="3"/>
        <v>0</v>
      </c>
      <c r="I25" s="267">
        <f t="shared" si="3"/>
        <v>0</v>
      </c>
      <c r="J25" s="274">
        <f>J26</f>
        <v>1551927.8</v>
      </c>
      <c r="K25" s="274">
        <v>1593868.21</v>
      </c>
      <c r="L25" s="274">
        <v>1633817.77</v>
      </c>
    </row>
    <row r="26" spans="1:13" s="43" customFormat="1" ht="16.149999999999999" hidden="1" customHeight="1" thickBot="1" x14ac:dyDescent="0.3">
      <c r="A26" s="108"/>
      <c r="B26" s="118"/>
      <c r="C26" s="109">
        <v>652</v>
      </c>
      <c r="D26" s="119" t="s">
        <v>15</v>
      </c>
      <c r="E26" s="112"/>
      <c r="F26" s="270">
        <v>1551927.8</v>
      </c>
      <c r="G26" s="275">
        <f t="shared" si="1"/>
        <v>0</v>
      </c>
      <c r="H26" s="276"/>
      <c r="I26" s="276"/>
      <c r="J26" s="270">
        <v>1551927.8</v>
      </c>
      <c r="K26" s="268"/>
      <c r="L26" s="270"/>
    </row>
    <row r="27" spans="1:13" s="43" customFormat="1" ht="28.5" customHeight="1" thickBot="1" x14ac:dyDescent="0.3">
      <c r="A27" s="108"/>
      <c r="B27" s="103">
        <v>66</v>
      </c>
      <c r="C27" s="116"/>
      <c r="D27" s="360" t="s">
        <v>211</v>
      </c>
      <c r="E27" s="107">
        <f t="shared" ref="E27:I27" si="4">+E28+E29</f>
        <v>0</v>
      </c>
      <c r="F27" s="274">
        <f t="shared" si="4"/>
        <v>333930.59000000003</v>
      </c>
      <c r="G27" s="266">
        <f t="shared" si="1"/>
        <v>0</v>
      </c>
      <c r="H27" s="267">
        <f t="shared" si="4"/>
        <v>0</v>
      </c>
      <c r="I27" s="267">
        <f t="shared" si="4"/>
        <v>0</v>
      </c>
      <c r="J27" s="274">
        <f>+J28+J29</f>
        <v>333930.59000000003</v>
      </c>
      <c r="K27" s="274">
        <v>343088.46</v>
      </c>
      <c r="L27" s="274">
        <v>351848.17</v>
      </c>
    </row>
    <row r="28" spans="1:13" s="43" customFormat="1" ht="16.149999999999999" hidden="1" customHeight="1" thickBot="1" x14ac:dyDescent="0.3">
      <c r="A28" s="108"/>
      <c r="B28" s="118"/>
      <c r="C28" s="121">
        <v>661</v>
      </c>
      <c r="D28" s="110" t="s">
        <v>26</v>
      </c>
      <c r="E28" s="111"/>
      <c r="F28" s="270">
        <v>207843.92</v>
      </c>
      <c r="G28" s="275">
        <f t="shared" si="1"/>
        <v>0</v>
      </c>
      <c r="H28" s="270"/>
      <c r="I28" s="270"/>
      <c r="J28" s="270">
        <v>207843.92</v>
      </c>
      <c r="K28" s="268"/>
      <c r="L28" s="270"/>
      <c r="M28" s="75"/>
    </row>
    <row r="29" spans="1:13" s="43" customFormat="1" ht="16.149999999999999" hidden="1" customHeight="1" thickBot="1" x14ac:dyDescent="0.3">
      <c r="A29" s="108"/>
      <c r="B29" s="118"/>
      <c r="C29" s="121">
        <v>663</v>
      </c>
      <c r="D29" s="110" t="s">
        <v>16</v>
      </c>
      <c r="E29" s="111"/>
      <c r="F29" s="270">
        <v>126086.67</v>
      </c>
      <c r="G29" s="275">
        <f t="shared" si="1"/>
        <v>0</v>
      </c>
      <c r="H29" s="276"/>
      <c r="I29" s="276"/>
      <c r="J29" s="270">
        <v>126086.67</v>
      </c>
      <c r="K29" s="268"/>
      <c r="L29" s="270"/>
      <c r="M29" s="75"/>
    </row>
    <row r="30" spans="1:13" s="43" customFormat="1" ht="16.149999999999999" customHeight="1" thickBot="1" x14ac:dyDescent="0.3">
      <c r="A30" s="108"/>
      <c r="B30" s="103">
        <v>67</v>
      </c>
      <c r="C30" s="116"/>
      <c r="D30" s="105" t="s">
        <v>212</v>
      </c>
      <c r="E30" s="106">
        <f>+E37</f>
        <v>0</v>
      </c>
      <c r="F30" s="274">
        <f>F31+F32+F33+F34+F35+F36</f>
        <v>14721613.91</v>
      </c>
      <c r="G30" s="266">
        <f t="shared" si="1"/>
        <v>0</v>
      </c>
      <c r="H30" s="267">
        <f>+H37</f>
        <v>0</v>
      </c>
      <c r="I30" s="267">
        <f>+I37</f>
        <v>0</v>
      </c>
      <c r="J30" s="274">
        <f>J31+J32+J33+J34+J35+J36</f>
        <v>14721613.91</v>
      </c>
      <c r="K30" s="274">
        <v>15119118.720000001</v>
      </c>
      <c r="L30" s="274">
        <v>15496715.109999999</v>
      </c>
      <c r="M30" s="75"/>
    </row>
    <row r="31" spans="1:13" s="43" customFormat="1" ht="16.149999999999999" hidden="1" customHeight="1" thickBot="1" x14ac:dyDescent="0.3">
      <c r="A31" s="108"/>
      <c r="B31" s="122"/>
      <c r="C31" s="109">
        <v>671</v>
      </c>
      <c r="D31" s="119" t="s">
        <v>138</v>
      </c>
      <c r="E31" s="106"/>
      <c r="F31" s="268"/>
      <c r="G31" s="275">
        <f t="shared" si="1"/>
        <v>0</v>
      </c>
      <c r="H31" s="267"/>
      <c r="I31" s="267"/>
      <c r="J31" s="270">
        <v>0</v>
      </c>
      <c r="K31" s="269"/>
      <c r="L31" s="274"/>
      <c r="M31" s="75"/>
    </row>
    <row r="32" spans="1:13" s="43" customFormat="1" ht="15.75" hidden="1" customHeight="1" thickBot="1" x14ac:dyDescent="0.3">
      <c r="A32" s="108"/>
      <c r="B32" s="122"/>
      <c r="C32" s="109">
        <v>671</v>
      </c>
      <c r="D32" s="123" t="s">
        <v>139</v>
      </c>
      <c r="E32" s="106"/>
      <c r="F32" s="268"/>
      <c r="G32" s="275">
        <f t="shared" ref="G32:G35" si="5">J32-F32</f>
        <v>0</v>
      </c>
      <c r="H32" s="267"/>
      <c r="I32" s="267"/>
      <c r="J32" s="268"/>
      <c r="K32" s="269"/>
      <c r="L32" s="274"/>
      <c r="M32" s="75"/>
    </row>
    <row r="33" spans="1:13" s="43" customFormat="1" ht="16.149999999999999" hidden="1" customHeight="1" thickBot="1" x14ac:dyDescent="0.3">
      <c r="A33" s="108"/>
      <c r="B33" s="118"/>
      <c r="C33" s="109">
        <v>671</v>
      </c>
      <c r="D33" s="119" t="s">
        <v>115</v>
      </c>
      <c r="E33" s="111"/>
      <c r="F33" s="270">
        <v>416215.81</v>
      </c>
      <c r="G33" s="275">
        <f t="shared" si="5"/>
        <v>0</v>
      </c>
      <c r="H33" s="276"/>
      <c r="I33" s="276"/>
      <c r="J33" s="270">
        <v>416215.81</v>
      </c>
      <c r="K33" s="268"/>
      <c r="L33" s="270"/>
      <c r="M33" s="75"/>
    </row>
    <row r="34" spans="1:13" s="43" customFormat="1" ht="18.75" hidden="1" customHeight="1" thickBot="1" x14ac:dyDescent="0.3">
      <c r="A34" s="108"/>
      <c r="B34" s="118"/>
      <c r="C34" s="109">
        <v>671</v>
      </c>
      <c r="D34" s="124" t="s">
        <v>121</v>
      </c>
      <c r="E34" s="111"/>
      <c r="F34" s="268"/>
      <c r="G34" s="278">
        <f t="shared" si="5"/>
        <v>0</v>
      </c>
      <c r="H34" s="276"/>
      <c r="I34" s="276"/>
      <c r="J34" s="270">
        <v>0</v>
      </c>
      <c r="K34" s="268"/>
      <c r="L34" s="270"/>
      <c r="M34" s="75"/>
    </row>
    <row r="35" spans="1:13" s="43" customFormat="1" ht="18.75" hidden="1" customHeight="1" thickBot="1" x14ac:dyDescent="0.3">
      <c r="A35" s="108"/>
      <c r="B35" s="118"/>
      <c r="C35" s="109">
        <v>671</v>
      </c>
      <c r="D35" s="123" t="s">
        <v>141</v>
      </c>
      <c r="E35" s="111"/>
      <c r="F35" s="268"/>
      <c r="G35" s="278">
        <f t="shared" si="5"/>
        <v>0</v>
      </c>
      <c r="H35" s="276"/>
      <c r="I35" s="276"/>
      <c r="J35" s="270">
        <v>0</v>
      </c>
      <c r="K35" s="268"/>
      <c r="L35" s="270"/>
      <c r="M35" s="75"/>
    </row>
    <row r="36" spans="1:13" s="43" customFormat="1" ht="16.149999999999999" hidden="1" customHeight="1" thickBot="1" x14ac:dyDescent="0.3">
      <c r="A36" s="108"/>
      <c r="B36" s="103">
        <v>67</v>
      </c>
      <c r="C36" s="109"/>
      <c r="D36" s="105" t="s">
        <v>79</v>
      </c>
      <c r="E36" s="111"/>
      <c r="F36" s="274">
        <f>F37+F38</f>
        <v>14305398.1</v>
      </c>
      <c r="G36" s="266">
        <f>SUM(G37:G38)</f>
        <v>0</v>
      </c>
      <c r="H36" s="276"/>
      <c r="I36" s="276"/>
      <c r="J36" s="274">
        <f>+J37+J38</f>
        <v>14305398.1</v>
      </c>
      <c r="K36" s="269"/>
      <c r="L36" s="274"/>
      <c r="M36" s="75"/>
    </row>
    <row r="37" spans="1:13" s="43" customFormat="1" ht="16.149999999999999" hidden="1" customHeight="1" thickBot="1" x14ac:dyDescent="0.3">
      <c r="A37" s="125"/>
      <c r="B37" s="126"/>
      <c r="C37" s="127">
        <v>673</v>
      </c>
      <c r="D37" s="128" t="s">
        <v>78</v>
      </c>
      <c r="E37" s="111"/>
      <c r="F37" s="270">
        <v>14305398.1</v>
      </c>
      <c r="G37" s="275">
        <f>J37-F37</f>
        <v>0</v>
      </c>
      <c r="H37" s="276"/>
      <c r="I37" s="276"/>
      <c r="J37" s="270">
        <v>14305398.1</v>
      </c>
      <c r="K37" s="268"/>
      <c r="L37" s="270"/>
      <c r="M37" s="76"/>
    </row>
    <row r="38" spans="1:13" s="43" customFormat="1" ht="16.149999999999999" hidden="1" customHeight="1" thickBot="1" x14ac:dyDescent="0.3">
      <c r="A38" s="125"/>
      <c r="B38" s="126"/>
      <c r="C38" s="127">
        <v>673</v>
      </c>
      <c r="D38" s="128" t="s">
        <v>140</v>
      </c>
      <c r="E38" s="111"/>
      <c r="F38" s="268"/>
      <c r="G38" s="275">
        <f>J38-F38</f>
        <v>0</v>
      </c>
      <c r="H38" s="276"/>
      <c r="I38" s="276"/>
      <c r="J38" s="268"/>
      <c r="K38" s="268"/>
      <c r="L38" s="270"/>
      <c r="M38" s="76"/>
    </row>
    <row r="39" spans="1:13" s="43" customFormat="1" ht="16.149999999999999" customHeight="1" thickBot="1" x14ac:dyDescent="0.3">
      <c r="A39" s="125"/>
      <c r="B39" s="129">
        <v>68</v>
      </c>
      <c r="C39" s="127"/>
      <c r="D39" s="120" t="s">
        <v>213</v>
      </c>
      <c r="E39" s="106">
        <f t="shared" ref="E39:J39" si="6">E40</f>
        <v>0</v>
      </c>
      <c r="F39" s="274">
        <f t="shared" si="6"/>
        <v>47647.48</v>
      </c>
      <c r="G39" s="266">
        <f t="shared" ref="G39:G44" si="7">J39-F39</f>
        <v>0</v>
      </c>
      <c r="H39" s="267">
        <f t="shared" si="6"/>
        <v>0</v>
      </c>
      <c r="I39" s="267">
        <f t="shared" si="6"/>
        <v>0</v>
      </c>
      <c r="J39" s="274">
        <f t="shared" si="6"/>
        <v>47647.48</v>
      </c>
      <c r="K39" s="274">
        <v>48974.71</v>
      </c>
      <c r="L39" s="274">
        <v>50169.22</v>
      </c>
      <c r="M39" s="76"/>
    </row>
    <row r="40" spans="1:13" s="43" customFormat="1" ht="16.149999999999999" hidden="1" customHeight="1" thickBot="1" x14ac:dyDescent="0.3">
      <c r="A40" s="125"/>
      <c r="B40" s="126"/>
      <c r="C40" s="127">
        <v>683</v>
      </c>
      <c r="D40" s="128" t="s">
        <v>46</v>
      </c>
      <c r="E40" s="111"/>
      <c r="F40" s="270">
        <v>47647.48</v>
      </c>
      <c r="G40" s="275">
        <f t="shared" si="7"/>
        <v>0</v>
      </c>
      <c r="H40" s="276"/>
      <c r="I40" s="276">
        <v>0</v>
      </c>
      <c r="J40" s="270">
        <v>47647.48</v>
      </c>
      <c r="K40" s="268"/>
      <c r="L40" s="270"/>
      <c r="M40" s="76"/>
    </row>
    <row r="41" spans="1:13" s="43" customFormat="1" ht="16.149999999999999" customHeight="1" thickBot="1" x14ac:dyDescent="0.3">
      <c r="A41" s="130">
        <v>7</v>
      </c>
      <c r="B41" s="103"/>
      <c r="C41" s="131"/>
      <c r="D41" s="120" t="s">
        <v>27</v>
      </c>
      <c r="E41" s="106">
        <f>+E42</f>
        <v>0</v>
      </c>
      <c r="F41" s="274">
        <f>F42</f>
        <v>3583.52</v>
      </c>
      <c r="G41" s="266">
        <f t="shared" si="7"/>
        <v>0</v>
      </c>
      <c r="H41" s="267">
        <f>+H42</f>
        <v>0</v>
      </c>
      <c r="I41" s="267">
        <f>+I42</f>
        <v>0</v>
      </c>
      <c r="J41" s="274">
        <f>J42</f>
        <v>3583.52</v>
      </c>
      <c r="K41" s="274">
        <f t="shared" ref="K41:L41" si="8">K42</f>
        <v>3583.52</v>
      </c>
      <c r="L41" s="274">
        <f t="shared" si="8"/>
        <v>3583.51</v>
      </c>
    </row>
    <row r="42" spans="1:13" s="43" customFormat="1" ht="16.149999999999999" customHeight="1" thickBot="1" x14ac:dyDescent="0.3">
      <c r="A42" s="130"/>
      <c r="B42" s="103">
        <v>72</v>
      </c>
      <c r="C42" s="131"/>
      <c r="D42" s="120" t="s">
        <v>28</v>
      </c>
      <c r="E42" s="106">
        <f>E43</f>
        <v>0</v>
      </c>
      <c r="F42" s="274">
        <f>F43+F44</f>
        <v>3583.52</v>
      </c>
      <c r="G42" s="266">
        <f t="shared" si="7"/>
        <v>0</v>
      </c>
      <c r="H42" s="267">
        <f>H43</f>
        <v>0</v>
      </c>
      <c r="I42" s="267">
        <f>I43</f>
        <v>0</v>
      </c>
      <c r="J42" s="274">
        <f>J43+J44</f>
        <v>3583.52</v>
      </c>
      <c r="K42" s="274">
        <v>3583.52</v>
      </c>
      <c r="L42" s="274">
        <v>3583.51</v>
      </c>
    </row>
    <row r="43" spans="1:13" s="43" customFormat="1" ht="16.149999999999999" hidden="1" customHeight="1" thickBot="1" x14ac:dyDescent="0.3">
      <c r="A43" s="132"/>
      <c r="B43" s="133"/>
      <c r="C43" s="134">
        <v>721</v>
      </c>
      <c r="D43" s="135" t="s">
        <v>28</v>
      </c>
      <c r="E43" s="136"/>
      <c r="F43" s="280">
        <v>3583.52</v>
      </c>
      <c r="G43" s="275">
        <f t="shared" si="7"/>
        <v>0</v>
      </c>
      <c r="H43" s="279"/>
      <c r="I43" s="279"/>
      <c r="J43" s="280">
        <v>3583.52</v>
      </c>
      <c r="K43" s="271"/>
      <c r="L43" s="280"/>
    </row>
    <row r="44" spans="1:13" s="43" customFormat="1" ht="16.149999999999999" hidden="1" customHeight="1" thickBot="1" x14ac:dyDescent="0.3">
      <c r="A44" s="132"/>
      <c r="B44" s="133"/>
      <c r="C44" s="134">
        <v>723</v>
      </c>
      <c r="D44" s="135" t="s">
        <v>94</v>
      </c>
      <c r="E44" s="136"/>
      <c r="F44" s="280">
        <v>0</v>
      </c>
      <c r="G44" s="275">
        <f t="shared" si="7"/>
        <v>0</v>
      </c>
      <c r="H44" s="279"/>
      <c r="I44" s="279"/>
      <c r="J44" s="280">
        <v>0</v>
      </c>
      <c r="K44" s="271"/>
      <c r="L44" s="280"/>
    </row>
    <row r="45" spans="1:13" s="43" customFormat="1" ht="16.149999999999999" customHeight="1" thickBot="1" x14ac:dyDescent="0.3">
      <c r="A45" s="132">
        <v>8</v>
      </c>
      <c r="B45" s="133"/>
      <c r="C45" s="137"/>
      <c r="D45" s="138" t="s">
        <v>88</v>
      </c>
      <c r="E45" s="136"/>
      <c r="F45" s="281">
        <f>SUM(F46:F47)</f>
        <v>0</v>
      </c>
      <c r="G45" s="266">
        <f>J45-F45</f>
        <v>0</v>
      </c>
      <c r="H45" s="279"/>
      <c r="I45" s="279"/>
      <c r="J45" s="281">
        <f>SUM(J46:J47)</f>
        <v>0</v>
      </c>
      <c r="K45" s="272"/>
      <c r="L45" s="281"/>
    </row>
    <row r="46" spans="1:13" s="43" customFormat="1" ht="16.149999999999999" customHeight="1" thickBot="1" x14ac:dyDescent="0.3">
      <c r="A46" s="139"/>
      <c r="B46" s="139">
        <v>84</v>
      </c>
      <c r="C46" s="140"/>
      <c r="D46" s="141" t="s">
        <v>214</v>
      </c>
      <c r="E46" s="142"/>
      <c r="F46" s="284">
        <v>0</v>
      </c>
      <c r="G46" s="282">
        <f>J46-F46</f>
        <v>0</v>
      </c>
      <c r="H46" s="283"/>
      <c r="I46" s="283"/>
      <c r="J46" s="284">
        <v>0</v>
      </c>
      <c r="K46" s="273"/>
      <c r="L46" s="284"/>
    </row>
    <row r="47" spans="1:13" s="43" customFormat="1" ht="16.149999999999999" hidden="1" customHeight="1" thickBot="1" x14ac:dyDescent="0.3">
      <c r="A47" s="139"/>
      <c r="B47" s="139"/>
      <c r="C47" s="140">
        <v>845</v>
      </c>
      <c r="D47" s="141" t="s">
        <v>89</v>
      </c>
      <c r="E47" s="142"/>
      <c r="F47" s="284">
        <v>0</v>
      </c>
      <c r="G47" s="285">
        <f>J47-F47</f>
        <v>0</v>
      </c>
      <c r="H47" s="283"/>
      <c r="I47" s="283"/>
      <c r="J47" s="284"/>
      <c r="K47" s="273"/>
      <c r="L47" s="284"/>
    </row>
    <row r="48" spans="1:13" s="43" customFormat="1" ht="23.25" customHeight="1" thickBot="1" x14ac:dyDescent="0.35">
      <c r="A48" s="143" t="s">
        <v>218</v>
      </c>
      <c r="B48" s="503" t="s">
        <v>80</v>
      </c>
      <c r="C48" s="504"/>
      <c r="D48" s="504"/>
      <c r="E48" s="144">
        <f>E7+E41+E45</f>
        <v>0</v>
      </c>
      <c r="F48" s="286">
        <f>F7+F41+F45</f>
        <v>18989183.09</v>
      </c>
      <c r="G48" s="286">
        <f>J48-F48</f>
        <v>176000</v>
      </c>
      <c r="H48" s="287">
        <f>H7+H42</f>
        <v>0</v>
      </c>
      <c r="I48" s="287">
        <f>I7+I42</f>
        <v>0</v>
      </c>
      <c r="J48" s="286">
        <f>J7+J41+J45</f>
        <v>19165183.09</v>
      </c>
      <c r="K48" s="303">
        <f>K7+K41+K45</f>
        <v>19502024.02</v>
      </c>
      <c r="L48" s="303">
        <f>L7+L41+L45</f>
        <v>19989249.449999999</v>
      </c>
    </row>
    <row r="49" spans="1:13" s="43" customFormat="1" ht="27" customHeight="1" x14ac:dyDescent="0.3">
      <c r="A49" s="88"/>
      <c r="B49" s="89"/>
      <c r="C49" s="90"/>
      <c r="D49" s="90"/>
      <c r="E49" s="78"/>
      <c r="F49" s="78"/>
      <c r="G49" s="78"/>
      <c r="H49" s="78"/>
      <c r="I49" s="78"/>
      <c r="J49" s="78"/>
      <c r="K49" s="78"/>
      <c r="L49" s="78"/>
    </row>
    <row r="50" spans="1:13" s="43" customFormat="1" ht="27" customHeight="1" x14ac:dyDescent="0.3">
      <c r="A50" s="88"/>
      <c r="B50" s="89"/>
      <c r="C50" s="90"/>
      <c r="D50" s="90"/>
      <c r="E50" s="78"/>
      <c r="F50" s="78"/>
      <c r="G50" s="78"/>
      <c r="H50" s="78"/>
      <c r="I50" s="78"/>
      <c r="J50" s="78"/>
      <c r="K50" s="78"/>
      <c r="L50" s="78"/>
    </row>
    <row r="51" spans="1:13" s="43" customFormat="1" ht="11.25" customHeight="1" x14ac:dyDescent="0.3">
      <c r="A51" s="88"/>
      <c r="B51" s="89"/>
      <c r="C51" s="90"/>
      <c r="D51" s="510" t="s">
        <v>95</v>
      </c>
      <c r="E51" s="510"/>
      <c r="F51" s="510"/>
      <c r="G51" s="510"/>
      <c r="H51" s="510"/>
      <c r="I51" s="510"/>
      <c r="J51" s="510"/>
      <c r="K51" s="498" t="s">
        <v>99</v>
      </c>
      <c r="L51" s="498"/>
    </row>
    <row r="52" spans="1:13" s="43" customFormat="1" ht="18.75" customHeight="1" thickBot="1" x14ac:dyDescent="0.35">
      <c r="A52" s="95"/>
      <c r="B52" s="512" t="s">
        <v>169</v>
      </c>
      <c r="C52" s="512"/>
      <c r="D52" s="512"/>
      <c r="E52" s="512"/>
      <c r="F52" s="512"/>
      <c r="G52" s="512"/>
      <c r="H52" s="145"/>
      <c r="I52" s="145"/>
      <c r="J52" s="145"/>
      <c r="K52" s="146"/>
      <c r="L52" s="304" t="s">
        <v>147</v>
      </c>
    </row>
    <row r="53" spans="1:13" s="91" customFormat="1" ht="16.149999999999999" customHeight="1" thickBot="1" x14ac:dyDescent="0.3">
      <c r="A53" s="197">
        <v>3</v>
      </c>
      <c r="B53" s="198"/>
      <c r="C53" s="199"/>
      <c r="D53" s="200" t="s">
        <v>29</v>
      </c>
      <c r="E53" s="201">
        <f t="shared" ref="E53:I53" si="9">+E54+E58+E64+E69</f>
        <v>0</v>
      </c>
      <c r="F53" s="288">
        <f>+F54+F58+F64+F66+F69+F71</f>
        <v>16327828.26</v>
      </c>
      <c r="G53" s="288">
        <f t="shared" ref="G53:G71" si="10">J53-F53</f>
        <v>176000</v>
      </c>
      <c r="H53" s="305">
        <f t="shared" si="9"/>
        <v>0</v>
      </c>
      <c r="I53" s="305">
        <f t="shared" si="9"/>
        <v>0</v>
      </c>
      <c r="J53" s="288">
        <f>+J54+J58+J64+J66+J69+J71</f>
        <v>16503828.26</v>
      </c>
      <c r="K53" s="288">
        <f>+K54+K58+K64+K66+K69+K71</f>
        <v>16793151.490000002</v>
      </c>
      <c r="L53" s="288">
        <f>+L54+L58+L64+L66+L69+L71</f>
        <v>17234056.66</v>
      </c>
    </row>
    <row r="54" spans="1:13" s="207" customFormat="1" ht="16.149999999999999" customHeight="1" x14ac:dyDescent="0.25">
      <c r="A54" s="202"/>
      <c r="B54" s="203">
        <v>31</v>
      </c>
      <c r="C54" s="204"/>
      <c r="D54" s="205" t="s">
        <v>2</v>
      </c>
      <c r="E54" s="206">
        <f t="shared" ref="E54:J54" si="11">+E55+E56+E57</f>
        <v>0</v>
      </c>
      <c r="F54" s="289">
        <f t="shared" si="11"/>
        <v>11010020.57</v>
      </c>
      <c r="G54" s="289">
        <f t="shared" si="10"/>
        <v>0</v>
      </c>
      <c r="H54" s="306">
        <f t="shared" si="11"/>
        <v>0</v>
      </c>
      <c r="I54" s="306">
        <f t="shared" si="11"/>
        <v>0</v>
      </c>
      <c r="J54" s="289">
        <f t="shared" si="11"/>
        <v>11010020.57</v>
      </c>
      <c r="K54" s="289">
        <v>11307452.390000001</v>
      </c>
      <c r="L54" s="289">
        <v>11590682.859999999</v>
      </c>
    </row>
    <row r="55" spans="1:13" s="43" customFormat="1" ht="15.75" hidden="1" customHeight="1" x14ac:dyDescent="0.25">
      <c r="A55" s="108"/>
      <c r="B55" s="147"/>
      <c r="C55" s="127">
        <v>311</v>
      </c>
      <c r="D55" s="148" t="s">
        <v>30</v>
      </c>
      <c r="E55" s="149"/>
      <c r="F55" s="290">
        <v>9380582.6500000004</v>
      </c>
      <c r="G55" s="292">
        <f t="shared" si="10"/>
        <v>0</v>
      </c>
      <c r="H55" s="295"/>
      <c r="I55" s="295"/>
      <c r="J55" s="290">
        <v>9380582.6500000004</v>
      </c>
      <c r="K55" s="295"/>
      <c r="L55" s="295"/>
    </row>
    <row r="56" spans="1:13" s="43" customFormat="1" ht="16.149999999999999" hidden="1" customHeight="1" x14ac:dyDescent="0.25">
      <c r="A56" s="108"/>
      <c r="B56" s="147"/>
      <c r="C56" s="127">
        <v>312</v>
      </c>
      <c r="D56" s="148" t="s">
        <v>31</v>
      </c>
      <c r="E56" s="149"/>
      <c r="F56" s="290">
        <v>303006.17</v>
      </c>
      <c r="G56" s="292">
        <f t="shared" si="10"/>
        <v>0</v>
      </c>
      <c r="H56" s="295"/>
      <c r="I56" s="295"/>
      <c r="J56" s="290">
        <v>303006.17</v>
      </c>
      <c r="K56" s="295"/>
      <c r="L56" s="295"/>
    </row>
    <row r="57" spans="1:13" s="43" customFormat="1" ht="16.149999999999999" hidden="1" customHeight="1" x14ac:dyDescent="0.25">
      <c r="A57" s="108"/>
      <c r="B57" s="147"/>
      <c r="C57" s="127">
        <v>313</v>
      </c>
      <c r="D57" s="148" t="s">
        <v>3</v>
      </c>
      <c r="E57" s="149"/>
      <c r="F57" s="290">
        <v>1326431.75</v>
      </c>
      <c r="G57" s="292">
        <f t="shared" si="10"/>
        <v>0</v>
      </c>
      <c r="H57" s="295"/>
      <c r="I57" s="295"/>
      <c r="J57" s="290">
        <v>1326431.75</v>
      </c>
      <c r="K57" s="295"/>
      <c r="L57" s="295"/>
    </row>
    <row r="58" spans="1:13" s="43" customFormat="1" ht="14.25" customHeight="1" x14ac:dyDescent="0.25">
      <c r="A58" s="108"/>
      <c r="B58" s="150">
        <v>32</v>
      </c>
      <c r="C58" s="96"/>
      <c r="D58" s="151" t="s">
        <v>4</v>
      </c>
      <c r="E58" s="152">
        <f t="shared" ref="E58:I58" si="12">+E59+E60+E61+E63</f>
        <v>0</v>
      </c>
      <c r="F58" s="291">
        <f>+F59+F60+F61+F62+F63</f>
        <v>5199817.09</v>
      </c>
      <c r="G58" s="294">
        <f t="shared" si="10"/>
        <v>176000</v>
      </c>
      <c r="H58" s="307">
        <f t="shared" si="12"/>
        <v>0</v>
      </c>
      <c r="I58" s="307">
        <f t="shared" si="12"/>
        <v>0</v>
      </c>
      <c r="J58" s="291">
        <f>+J59+J60+J61+J62+J63</f>
        <v>5375817.0899999999</v>
      </c>
      <c r="K58" s="291">
        <v>5367575.82</v>
      </c>
      <c r="L58" s="291">
        <v>5533877.4800000004</v>
      </c>
    </row>
    <row r="59" spans="1:13" s="43" customFormat="1" ht="16.149999999999999" hidden="1" customHeight="1" x14ac:dyDescent="0.25">
      <c r="A59" s="108"/>
      <c r="B59" s="147"/>
      <c r="C59" s="127">
        <v>321</v>
      </c>
      <c r="D59" s="148" t="s">
        <v>5</v>
      </c>
      <c r="E59" s="149"/>
      <c r="F59" s="292">
        <v>281903.24</v>
      </c>
      <c r="G59" s="292">
        <f t="shared" si="10"/>
        <v>0</v>
      </c>
      <c r="H59" s="295"/>
      <c r="I59" s="295"/>
      <c r="J59" s="292">
        <v>281903.24</v>
      </c>
      <c r="K59" s="295"/>
      <c r="L59" s="295"/>
    </row>
    <row r="60" spans="1:13" s="43" customFormat="1" ht="16.149999999999999" hidden="1" customHeight="1" x14ac:dyDescent="0.25">
      <c r="A60" s="108"/>
      <c r="B60" s="147"/>
      <c r="C60" s="127">
        <v>322</v>
      </c>
      <c r="D60" s="148" t="s">
        <v>194</v>
      </c>
      <c r="E60" s="149"/>
      <c r="F60" s="292">
        <v>3730439.97</v>
      </c>
      <c r="G60" s="292">
        <f t="shared" si="10"/>
        <v>0</v>
      </c>
      <c r="H60" s="295"/>
      <c r="I60" s="295"/>
      <c r="J60" s="292">
        <v>3730439.97</v>
      </c>
      <c r="K60" s="295"/>
      <c r="L60" s="295"/>
    </row>
    <row r="61" spans="1:13" s="43" customFormat="1" ht="16.149999999999999" hidden="1" customHeight="1" x14ac:dyDescent="0.25">
      <c r="A61" s="108"/>
      <c r="B61" s="147"/>
      <c r="C61" s="127">
        <v>323</v>
      </c>
      <c r="D61" s="148" t="s">
        <v>195</v>
      </c>
      <c r="E61" s="149"/>
      <c r="F61" s="292">
        <v>1032981.62</v>
      </c>
      <c r="G61" s="462">
        <f t="shared" si="10"/>
        <v>176000.00000000012</v>
      </c>
      <c r="H61" s="295"/>
      <c r="I61" s="295"/>
      <c r="J61" s="462">
        <v>1208981.6200000001</v>
      </c>
      <c r="K61" s="295"/>
      <c r="L61" s="295"/>
    </row>
    <row r="62" spans="1:13" s="43" customFormat="1" ht="16.149999999999999" hidden="1" customHeight="1" x14ac:dyDescent="0.25">
      <c r="A62" s="108"/>
      <c r="B62" s="147"/>
      <c r="C62" s="127">
        <v>324</v>
      </c>
      <c r="D62" s="148" t="s">
        <v>84</v>
      </c>
      <c r="E62" s="149"/>
      <c r="F62" s="292">
        <v>5710</v>
      </c>
      <c r="G62" s="292">
        <f t="shared" si="10"/>
        <v>0</v>
      </c>
      <c r="H62" s="295"/>
      <c r="I62" s="295"/>
      <c r="J62" s="292">
        <v>5710</v>
      </c>
      <c r="K62" s="295"/>
      <c r="L62" s="295"/>
    </row>
    <row r="63" spans="1:13" s="43" customFormat="1" ht="16.149999999999999" hidden="1" customHeight="1" x14ac:dyDescent="0.25">
      <c r="A63" s="108"/>
      <c r="B63" s="147"/>
      <c r="C63" s="127">
        <v>329</v>
      </c>
      <c r="D63" s="148" t="s">
        <v>8</v>
      </c>
      <c r="E63" s="149"/>
      <c r="F63" s="316">
        <v>148782.26</v>
      </c>
      <c r="G63" s="316">
        <f t="shared" si="10"/>
        <v>0</v>
      </c>
      <c r="H63" s="308"/>
      <c r="I63" s="308"/>
      <c r="J63" s="316">
        <v>148782.26</v>
      </c>
      <c r="K63" s="295"/>
      <c r="L63" s="295"/>
    </row>
    <row r="64" spans="1:13" s="43" customFormat="1" ht="15.6" customHeight="1" x14ac:dyDescent="0.25">
      <c r="A64" s="154"/>
      <c r="B64" s="150">
        <v>34</v>
      </c>
      <c r="C64" s="96"/>
      <c r="D64" s="151" t="s">
        <v>9</v>
      </c>
      <c r="E64" s="153">
        <f t="shared" ref="E64:I64" si="13">+E65</f>
        <v>0</v>
      </c>
      <c r="F64" s="293">
        <f>+F65</f>
        <v>117990.6</v>
      </c>
      <c r="G64" s="322">
        <f t="shared" si="10"/>
        <v>0</v>
      </c>
      <c r="H64" s="309">
        <f t="shared" si="13"/>
        <v>0</v>
      </c>
      <c r="I64" s="309">
        <f t="shared" si="13"/>
        <v>0</v>
      </c>
      <c r="J64" s="293">
        <f>+J65</f>
        <v>117990.6</v>
      </c>
      <c r="K64" s="293">
        <v>118123.28</v>
      </c>
      <c r="L64" s="293">
        <v>109496.32000000001</v>
      </c>
      <c r="M64" s="75"/>
    </row>
    <row r="65" spans="1:14" s="43" customFormat="1" ht="16.149999999999999" hidden="1" customHeight="1" x14ac:dyDescent="0.25">
      <c r="A65" s="108"/>
      <c r="B65" s="147"/>
      <c r="C65" s="127">
        <v>343</v>
      </c>
      <c r="D65" s="148" t="s">
        <v>10</v>
      </c>
      <c r="E65" s="149"/>
      <c r="F65" s="292">
        <v>117990.6</v>
      </c>
      <c r="G65" s="292">
        <f t="shared" si="10"/>
        <v>0</v>
      </c>
      <c r="H65" s="295"/>
      <c r="I65" s="295"/>
      <c r="J65" s="292">
        <v>117990.6</v>
      </c>
      <c r="K65" s="295"/>
      <c r="L65" s="295"/>
      <c r="M65" s="75"/>
    </row>
    <row r="66" spans="1:14" s="43" customFormat="1" ht="16.149999999999999" customHeight="1" x14ac:dyDescent="0.25">
      <c r="A66" s="108"/>
      <c r="B66" s="150">
        <v>36</v>
      </c>
      <c r="C66" s="155"/>
      <c r="D66" s="151" t="s">
        <v>215</v>
      </c>
      <c r="E66" s="149"/>
      <c r="F66" s="294">
        <f>SUM(F67+F68)</f>
        <v>0</v>
      </c>
      <c r="G66" s="294">
        <f>SUM(G67+G68)</f>
        <v>0</v>
      </c>
      <c r="H66" s="295"/>
      <c r="I66" s="295"/>
      <c r="J66" s="294">
        <f>SUM(J67+J68)</f>
        <v>0</v>
      </c>
      <c r="K66" s="307"/>
      <c r="L66" s="307"/>
      <c r="M66" s="75"/>
    </row>
    <row r="67" spans="1:14" s="43" customFormat="1" ht="14.25" hidden="1" customHeight="1" x14ac:dyDescent="0.25">
      <c r="A67" s="108"/>
      <c r="B67" s="147"/>
      <c r="C67" s="155">
        <v>366</v>
      </c>
      <c r="D67" s="169" t="s">
        <v>105</v>
      </c>
      <c r="E67" s="149"/>
      <c r="F67" s="292">
        <v>0</v>
      </c>
      <c r="G67" s="292">
        <f>J67-F67</f>
        <v>0</v>
      </c>
      <c r="H67" s="295"/>
      <c r="I67" s="295"/>
      <c r="J67" s="292">
        <v>0</v>
      </c>
      <c r="K67" s="295"/>
      <c r="L67" s="295"/>
      <c r="M67" s="75"/>
    </row>
    <row r="68" spans="1:14" s="43" customFormat="1" ht="16.5" hidden="1" customHeight="1" x14ac:dyDescent="0.25">
      <c r="A68" s="108"/>
      <c r="B68" s="147"/>
      <c r="C68" s="155">
        <v>368</v>
      </c>
      <c r="D68" s="169" t="s">
        <v>106</v>
      </c>
      <c r="E68" s="149"/>
      <c r="F68" s="292"/>
      <c r="G68" s="292">
        <f>J68-F68</f>
        <v>0</v>
      </c>
      <c r="H68" s="295"/>
      <c r="I68" s="295"/>
      <c r="J68" s="292">
        <v>0</v>
      </c>
      <c r="K68" s="295"/>
      <c r="L68" s="295"/>
      <c r="M68" s="75"/>
    </row>
    <row r="69" spans="1:14" s="43" customFormat="1" ht="16.149999999999999" customHeight="1" x14ac:dyDescent="0.25">
      <c r="A69" s="154"/>
      <c r="B69" s="150">
        <v>37</v>
      </c>
      <c r="C69" s="96"/>
      <c r="D69" s="151" t="s">
        <v>208</v>
      </c>
      <c r="E69" s="152">
        <f t="shared" ref="E69:L69" si="14">+E70</f>
        <v>0</v>
      </c>
      <c r="F69" s="291">
        <f t="shared" si="14"/>
        <v>0</v>
      </c>
      <c r="G69" s="294">
        <f t="shared" si="10"/>
        <v>0</v>
      </c>
      <c r="H69" s="307">
        <f t="shared" si="14"/>
        <v>0</v>
      </c>
      <c r="I69" s="307">
        <f t="shared" si="14"/>
        <v>0</v>
      </c>
      <c r="J69" s="291">
        <f t="shared" si="14"/>
        <v>0</v>
      </c>
      <c r="K69" s="291">
        <f t="shared" si="14"/>
        <v>0</v>
      </c>
      <c r="L69" s="291">
        <f t="shared" si="14"/>
        <v>0</v>
      </c>
      <c r="M69" s="75"/>
    </row>
    <row r="70" spans="1:14" s="43" customFormat="1" ht="16.5" hidden="1" customHeight="1" x14ac:dyDescent="0.25">
      <c r="A70" s="108"/>
      <c r="B70" s="147"/>
      <c r="C70" s="162">
        <v>372</v>
      </c>
      <c r="D70" s="169" t="s">
        <v>48</v>
      </c>
      <c r="E70" s="149">
        <v>0</v>
      </c>
      <c r="F70" s="292"/>
      <c r="G70" s="294">
        <f t="shared" si="10"/>
        <v>0</v>
      </c>
      <c r="H70" s="295"/>
      <c r="I70" s="295"/>
      <c r="J70" s="292"/>
      <c r="K70" s="295"/>
      <c r="L70" s="295"/>
      <c r="M70" s="75"/>
    </row>
    <row r="71" spans="1:14" s="43" customFormat="1" ht="18.75" customHeight="1" x14ac:dyDescent="0.25">
      <c r="A71" s="108"/>
      <c r="B71" s="150">
        <v>38</v>
      </c>
      <c r="C71" s="162"/>
      <c r="D71" s="195" t="s">
        <v>62</v>
      </c>
      <c r="E71" s="149"/>
      <c r="F71" s="294">
        <v>0</v>
      </c>
      <c r="G71" s="294">
        <f t="shared" si="10"/>
        <v>0</v>
      </c>
      <c r="H71" s="295"/>
      <c r="I71" s="295"/>
      <c r="J71" s="294">
        <v>0</v>
      </c>
      <c r="K71" s="307"/>
      <c r="L71" s="307"/>
      <c r="M71" s="75"/>
    </row>
    <row r="72" spans="1:14" s="43" customFormat="1" ht="12.75" customHeight="1" x14ac:dyDescent="0.25">
      <c r="A72" s="156">
        <v>4</v>
      </c>
      <c r="B72" s="157"/>
      <c r="C72" s="97"/>
      <c r="D72" s="196" t="s">
        <v>17</v>
      </c>
      <c r="E72" s="152">
        <f>+E73+E81</f>
        <v>-322935037.94999999</v>
      </c>
      <c r="F72" s="291">
        <f>F73+F81</f>
        <v>276190.78999999998</v>
      </c>
      <c r="G72" s="294">
        <f t="shared" ref="G72:G77" si="15">J72-F72</f>
        <v>0</v>
      </c>
      <c r="H72" s="307">
        <f>+H73+H81</f>
        <v>0</v>
      </c>
      <c r="I72" s="307">
        <f>+I73+I81</f>
        <v>0</v>
      </c>
      <c r="J72" s="291">
        <f>J73+J81</f>
        <v>276190.78999999998</v>
      </c>
      <c r="K72" s="291">
        <f>K73+K81</f>
        <v>326160.67</v>
      </c>
      <c r="L72" s="291">
        <f>L73+L81</f>
        <v>375112.69</v>
      </c>
      <c r="M72" s="75"/>
    </row>
    <row r="73" spans="1:14" s="43" customFormat="1" ht="15" customHeight="1" x14ac:dyDescent="0.25">
      <c r="A73" s="156"/>
      <c r="B73" s="158">
        <v>42</v>
      </c>
      <c r="C73" s="97"/>
      <c r="D73" s="196" t="s">
        <v>32</v>
      </c>
      <c r="E73" s="152">
        <f>+E74+E76+E79+E80</f>
        <v>-322935037.94999999</v>
      </c>
      <c r="F73" s="291">
        <f>+F74+F75+F76+F77+F78+F79+F80</f>
        <v>276190.78999999998</v>
      </c>
      <c r="G73" s="294">
        <f t="shared" si="15"/>
        <v>0</v>
      </c>
      <c r="H73" s="307">
        <f>+H74+H76+H79+H80</f>
        <v>0</v>
      </c>
      <c r="I73" s="307">
        <f>+I74+I76+I79+I80+I78</f>
        <v>0</v>
      </c>
      <c r="J73" s="291">
        <f>+J74+J75+J76+J77+J78+J79+J80</f>
        <v>276190.78999999998</v>
      </c>
      <c r="K73" s="291">
        <v>326160.67</v>
      </c>
      <c r="L73" s="291">
        <v>375112.69</v>
      </c>
      <c r="M73" s="75"/>
    </row>
    <row r="74" spans="1:14" s="43" customFormat="1" ht="12" hidden="1" customHeight="1" x14ac:dyDescent="0.25">
      <c r="A74" s="156"/>
      <c r="B74" s="158"/>
      <c r="C74" s="159">
        <v>411</v>
      </c>
      <c r="D74" s="160" t="s">
        <v>44</v>
      </c>
      <c r="E74" s="149">
        <v>0</v>
      </c>
      <c r="F74" s="292">
        <v>0</v>
      </c>
      <c r="G74" s="292">
        <f t="shared" si="15"/>
        <v>0</v>
      </c>
      <c r="H74" s="295"/>
      <c r="I74" s="295"/>
      <c r="J74" s="292">
        <v>0</v>
      </c>
      <c r="K74" s="295"/>
      <c r="L74" s="295"/>
      <c r="M74" s="75"/>
    </row>
    <row r="75" spans="1:14" s="43" customFormat="1" ht="12.75" hidden="1" customHeight="1" x14ac:dyDescent="0.25">
      <c r="A75" s="156"/>
      <c r="B75" s="158"/>
      <c r="C75" s="159">
        <v>421</v>
      </c>
      <c r="D75" s="160" t="s">
        <v>87</v>
      </c>
      <c r="E75" s="149"/>
      <c r="F75" s="292">
        <v>0</v>
      </c>
      <c r="G75" s="292">
        <f t="shared" si="15"/>
        <v>0</v>
      </c>
      <c r="H75" s="295"/>
      <c r="I75" s="295"/>
      <c r="J75" s="292">
        <v>0</v>
      </c>
      <c r="K75" s="295"/>
      <c r="L75" s="295"/>
      <c r="M75" s="75"/>
    </row>
    <row r="76" spans="1:14" s="43" customFormat="1" ht="16.149999999999999" hidden="1" customHeight="1" x14ac:dyDescent="0.25">
      <c r="A76" s="161"/>
      <c r="B76" s="157"/>
      <c r="C76" s="162">
        <v>422</v>
      </c>
      <c r="D76" s="148" t="s">
        <v>133</v>
      </c>
      <c r="E76" s="163"/>
      <c r="F76" s="292">
        <v>175321.46</v>
      </c>
      <c r="G76" s="292">
        <f t="shared" si="15"/>
        <v>0</v>
      </c>
      <c r="H76" s="295"/>
      <c r="I76" s="295"/>
      <c r="J76" s="292">
        <v>175321.46</v>
      </c>
      <c r="K76" s="295"/>
      <c r="L76" s="295"/>
      <c r="M76" s="75"/>
    </row>
    <row r="77" spans="1:14" s="43" customFormat="1" ht="15" hidden="1" customHeight="1" x14ac:dyDescent="0.25">
      <c r="A77" s="161"/>
      <c r="B77" s="157"/>
      <c r="C77" s="162">
        <v>422</v>
      </c>
      <c r="D77" s="164" t="s">
        <v>134</v>
      </c>
      <c r="E77" s="149"/>
      <c r="F77" s="292">
        <v>100869.33</v>
      </c>
      <c r="G77" s="296">
        <f t="shared" si="15"/>
        <v>0</v>
      </c>
      <c r="H77" s="295"/>
      <c r="I77" s="295"/>
      <c r="J77" s="292">
        <v>100869.33</v>
      </c>
      <c r="K77" s="295"/>
      <c r="L77" s="295"/>
      <c r="M77" s="75"/>
    </row>
    <row r="78" spans="1:14" s="43" customFormat="1" ht="16.5" hidden="1" customHeight="1" x14ac:dyDescent="0.25">
      <c r="A78" s="161"/>
      <c r="B78" s="157"/>
      <c r="C78" s="162">
        <v>423</v>
      </c>
      <c r="D78" s="164" t="s">
        <v>107</v>
      </c>
      <c r="E78" s="149">
        <v>0</v>
      </c>
      <c r="F78" s="292">
        <v>0</v>
      </c>
      <c r="G78" s="292">
        <f t="shared" ref="G78:G94" si="16">J78-F78</f>
        <v>0</v>
      </c>
      <c r="H78" s="295"/>
      <c r="I78" s="295"/>
      <c r="J78" s="292">
        <v>0</v>
      </c>
      <c r="K78" s="295"/>
      <c r="L78" s="295"/>
      <c r="M78" s="75"/>
    </row>
    <row r="79" spans="1:14" s="43" customFormat="1" ht="15" hidden="1" customHeight="1" x14ac:dyDescent="0.25">
      <c r="A79" s="161"/>
      <c r="B79" s="157"/>
      <c r="C79" s="162">
        <v>424</v>
      </c>
      <c r="D79" s="164" t="s">
        <v>18</v>
      </c>
      <c r="E79" s="149">
        <f>F92-339539057</f>
        <v>-322935037.94999999</v>
      </c>
      <c r="F79" s="292"/>
      <c r="G79" s="292">
        <f t="shared" si="16"/>
        <v>0</v>
      </c>
      <c r="H79" s="295"/>
      <c r="I79" s="295"/>
      <c r="J79" s="292"/>
      <c r="K79" s="295"/>
      <c r="L79" s="295"/>
    </row>
    <row r="80" spans="1:14" s="43" customFormat="1" ht="14.25" hidden="1" customHeight="1" x14ac:dyDescent="0.25">
      <c r="A80" s="161"/>
      <c r="B80" s="157"/>
      <c r="C80" s="162">
        <v>426</v>
      </c>
      <c r="D80" s="148" t="s">
        <v>47</v>
      </c>
      <c r="E80" s="149"/>
      <c r="F80" s="292">
        <v>0</v>
      </c>
      <c r="G80" s="292">
        <f t="shared" si="16"/>
        <v>0</v>
      </c>
      <c r="H80" s="295"/>
      <c r="I80" s="295"/>
      <c r="J80" s="292">
        <v>0</v>
      </c>
      <c r="K80" s="295"/>
      <c r="L80" s="295"/>
      <c r="N80" s="77"/>
    </row>
    <row r="81" spans="1:12" s="43" customFormat="1" ht="15" customHeight="1" x14ac:dyDescent="0.25">
      <c r="A81" s="161"/>
      <c r="B81" s="158">
        <v>45</v>
      </c>
      <c r="C81" s="165"/>
      <c r="D81" s="195" t="s">
        <v>33</v>
      </c>
      <c r="E81" s="152">
        <f>+E82+E91</f>
        <v>0</v>
      </c>
      <c r="F81" s="291">
        <f>F82+F83+F84+F85+F86+F87+F88</f>
        <v>0</v>
      </c>
      <c r="G81" s="294">
        <f t="shared" si="16"/>
        <v>0</v>
      </c>
      <c r="H81" s="307">
        <f>+H82+H91</f>
        <v>0</v>
      </c>
      <c r="I81" s="307">
        <f>+I82+I91</f>
        <v>0</v>
      </c>
      <c r="J81" s="291">
        <f>+J82+J83+J84+J85+J86+J87+J88</f>
        <v>0</v>
      </c>
      <c r="K81" s="307"/>
      <c r="L81" s="307"/>
    </row>
    <row r="82" spans="1:12" s="43" customFormat="1" ht="16.149999999999999" hidden="1" customHeight="1" x14ac:dyDescent="0.25">
      <c r="A82" s="161"/>
      <c r="B82" s="157"/>
      <c r="C82" s="162">
        <v>451</v>
      </c>
      <c r="D82" s="148" t="s">
        <v>113</v>
      </c>
      <c r="E82" s="149"/>
      <c r="F82" s="292">
        <v>0</v>
      </c>
      <c r="G82" s="292">
        <f t="shared" si="16"/>
        <v>0</v>
      </c>
      <c r="H82" s="295"/>
      <c r="I82" s="295"/>
      <c r="J82" s="292"/>
      <c r="K82" s="295"/>
      <c r="L82" s="295"/>
    </row>
    <row r="83" spans="1:12" s="43" customFormat="1" ht="16.149999999999999" hidden="1" customHeight="1" x14ac:dyDescent="0.25">
      <c r="A83" s="166"/>
      <c r="B83" s="167"/>
      <c r="C83" s="168">
        <v>451</v>
      </c>
      <c r="D83" s="169" t="s">
        <v>124</v>
      </c>
      <c r="E83" s="170"/>
      <c r="F83" s="292">
        <v>0</v>
      </c>
      <c r="G83" s="292">
        <f t="shared" si="16"/>
        <v>0</v>
      </c>
      <c r="H83" s="310"/>
      <c r="I83" s="310"/>
      <c r="J83" s="292"/>
      <c r="K83" s="310"/>
      <c r="L83" s="310"/>
    </row>
    <row r="84" spans="1:12" s="43" customFormat="1" ht="16.149999999999999" hidden="1" customHeight="1" x14ac:dyDescent="0.25">
      <c r="A84" s="166"/>
      <c r="B84" s="167"/>
      <c r="C84" s="168">
        <v>451</v>
      </c>
      <c r="D84" s="171" t="s">
        <v>111</v>
      </c>
      <c r="E84" s="170"/>
      <c r="F84" s="292">
        <v>0</v>
      </c>
      <c r="G84" s="292">
        <f t="shared" si="16"/>
        <v>0</v>
      </c>
      <c r="H84" s="310"/>
      <c r="I84" s="310"/>
      <c r="J84" s="292">
        <v>0</v>
      </c>
      <c r="K84" s="310"/>
      <c r="L84" s="310"/>
    </row>
    <row r="85" spans="1:12" s="43" customFormat="1" ht="16.149999999999999" hidden="1" customHeight="1" x14ac:dyDescent="0.25">
      <c r="A85" s="166"/>
      <c r="B85" s="167"/>
      <c r="C85" s="168">
        <v>451</v>
      </c>
      <c r="D85" s="171" t="s">
        <v>131</v>
      </c>
      <c r="E85" s="170"/>
      <c r="F85" s="292">
        <v>0</v>
      </c>
      <c r="G85" s="292">
        <f t="shared" si="16"/>
        <v>0</v>
      </c>
      <c r="H85" s="310"/>
      <c r="I85" s="310"/>
      <c r="J85" s="292"/>
      <c r="K85" s="310"/>
      <c r="L85" s="310"/>
    </row>
    <row r="86" spans="1:12" s="43" customFormat="1" ht="27" hidden="1" customHeight="1" x14ac:dyDescent="0.25">
      <c r="A86" s="166"/>
      <c r="B86" s="167"/>
      <c r="C86" s="168">
        <v>451</v>
      </c>
      <c r="D86" s="172" t="s">
        <v>132</v>
      </c>
      <c r="E86" s="170"/>
      <c r="F86" s="292">
        <v>0</v>
      </c>
      <c r="G86" s="292">
        <f>J86-F86</f>
        <v>0</v>
      </c>
      <c r="H86" s="310"/>
      <c r="I86" s="310"/>
      <c r="J86" s="292"/>
      <c r="K86" s="310"/>
      <c r="L86" s="310"/>
    </row>
    <row r="87" spans="1:12" s="43" customFormat="1" ht="21" hidden="1" customHeight="1" x14ac:dyDescent="0.25">
      <c r="A87" s="166"/>
      <c r="B87" s="167"/>
      <c r="C87" s="168">
        <v>451</v>
      </c>
      <c r="D87" s="173" t="s">
        <v>122</v>
      </c>
      <c r="E87" s="170"/>
      <c r="F87" s="292">
        <v>0</v>
      </c>
      <c r="G87" s="296">
        <f>J87-F87</f>
        <v>0</v>
      </c>
      <c r="H87" s="310"/>
      <c r="I87" s="310"/>
      <c r="J87" s="292"/>
      <c r="K87" s="310"/>
      <c r="L87" s="310"/>
    </row>
    <row r="88" spans="1:12" s="43" customFormat="1" ht="16.149999999999999" hidden="1" customHeight="1" x14ac:dyDescent="0.25">
      <c r="A88" s="166"/>
      <c r="B88" s="167"/>
      <c r="C88" s="168">
        <v>452</v>
      </c>
      <c r="D88" s="171" t="s">
        <v>125</v>
      </c>
      <c r="E88" s="170"/>
      <c r="F88" s="292">
        <v>0</v>
      </c>
      <c r="G88" s="292">
        <f t="shared" si="16"/>
        <v>0</v>
      </c>
      <c r="H88" s="310"/>
      <c r="I88" s="310"/>
      <c r="J88" s="292"/>
      <c r="K88" s="310"/>
      <c r="L88" s="310"/>
    </row>
    <row r="89" spans="1:12" s="43" customFormat="1" ht="15.6" customHeight="1" thickBot="1" x14ac:dyDescent="0.3">
      <c r="A89" s="468">
        <v>5</v>
      </c>
      <c r="B89" s="174">
        <v>54</v>
      </c>
      <c r="C89" s="175"/>
      <c r="D89" s="208" t="s">
        <v>45</v>
      </c>
      <c r="E89" s="209">
        <v>0</v>
      </c>
      <c r="F89" s="297">
        <f>+F90+F91</f>
        <v>187805.22</v>
      </c>
      <c r="G89" s="289">
        <f t="shared" si="16"/>
        <v>0</v>
      </c>
      <c r="H89" s="312">
        <v>0</v>
      </c>
      <c r="I89" s="312">
        <f>I91</f>
        <v>0</v>
      </c>
      <c r="J89" s="297">
        <f>J90+J91</f>
        <v>187805.22</v>
      </c>
      <c r="K89" s="297">
        <f>K90+K91</f>
        <v>185353.04</v>
      </c>
      <c r="L89" s="297">
        <f>L90+L91</f>
        <v>182721.28</v>
      </c>
    </row>
    <row r="90" spans="1:12" s="43" customFormat="1" ht="13.5" hidden="1" customHeight="1" thickBot="1" x14ac:dyDescent="0.3">
      <c r="A90" s="166"/>
      <c r="B90" s="174"/>
      <c r="C90" s="176">
        <v>542</v>
      </c>
      <c r="D90" s="177" t="s">
        <v>156</v>
      </c>
      <c r="E90" s="170">
        <v>0</v>
      </c>
      <c r="F90" s="299">
        <v>187805.22</v>
      </c>
      <c r="G90" s="292">
        <f t="shared" si="16"/>
        <v>0</v>
      </c>
      <c r="H90" s="313"/>
      <c r="I90" s="313"/>
      <c r="J90" s="299">
        <v>187805.22</v>
      </c>
      <c r="K90" s="298">
        <v>185353.04</v>
      </c>
      <c r="L90" s="298">
        <v>182721.28</v>
      </c>
    </row>
    <row r="91" spans="1:12" s="43" customFormat="1" ht="18" hidden="1" customHeight="1" thickBot="1" x14ac:dyDescent="0.3">
      <c r="A91" s="166"/>
      <c r="B91" s="167"/>
      <c r="C91" s="176">
        <v>545</v>
      </c>
      <c r="D91" s="177" t="s">
        <v>85</v>
      </c>
      <c r="E91" s="170">
        <v>0</v>
      </c>
      <c r="F91" s="299">
        <v>0</v>
      </c>
      <c r="G91" s="292">
        <f t="shared" si="16"/>
        <v>0</v>
      </c>
      <c r="H91" s="310"/>
      <c r="I91" s="310"/>
      <c r="J91" s="299">
        <v>0</v>
      </c>
      <c r="K91" s="310"/>
      <c r="L91" s="310"/>
    </row>
    <row r="92" spans="1:12" s="43" customFormat="1" ht="17.45" customHeight="1" thickBot="1" x14ac:dyDescent="0.25">
      <c r="A92" s="178" t="s">
        <v>34</v>
      </c>
      <c r="B92" s="178"/>
      <c r="C92" s="179"/>
      <c r="D92" s="210"/>
      <c r="E92" s="180">
        <f>E53+E72</f>
        <v>-322935037.94999999</v>
      </c>
      <c r="F92" s="318">
        <f>F53+F72</f>
        <v>16604019.049999999</v>
      </c>
      <c r="G92" s="294">
        <f t="shared" si="16"/>
        <v>176000.00000000186</v>
      </c>
      <c r="H92" s="314">
        <f>H53+H72</f>
        <v>0</v>
      </c>
      <c r="I92" s="314">
        <f>I53+I72</f>
        <v>0</v>
      </c>
      <c r="J92" s="318">
        <f>J53+J72</f>
        <v>16780019.050000001</v>
      </c>
      <c r="K92" s="318">
        <f>K53+K72</f>
        <v>17119312.160000004</v>
      </c>
      <c r="L92" s="318">
        <f>L53+L72</f>
        <v>17609169.350000001</v>
      </c>
    </row>
    <row r="93" spans="1:12" s="43" customFormat="1" ht="16.899999999999999" customHeight="1" x14ac:dyDescent="0.2">
      <c r="A93" s="181" t="s">
        <v>53</v>
      </c>
      <c r="B93" s="181"/>
      <c r="C93" s="182"/>
      <c r="D93" s="183"/>
      <c r="E93" s="184">
        <f>E54+E73</f>
        <v>-322935037.94999999</v>
      </c>
      <c r="F93" s="319">
        <f>F53+F72+F89</f>
        <v>16791824.27</v>
      </c>
      <c r="G93" s="321">
        <f t="shared" si="16"/>
        <v>176000</v>
      </c>
      <c r="H93" s="315">
        <f>H54+H73</f>
        <v>0</v>
      </c>
      <c r="I93" s="315">
        <f>I54+I73</f>
        <v>0</v>
      </c>
      <c r="J93" s="319">
        <f>J53+J72+J89</f>
        <v>16967824.27</v>
      </c>
      <c r="K93" s="319">
        <f>K53+K72+K89</f>
        <v>17304665.200000003</v>
      </c>
      <c r="L93" s="319">
        <f>L53+L72+L89</f>
        <v>17791890.630000003</v>
      </c>
    </row>
    <row r="94" spans="1:12" s="43" customFormat="1" ht="17.25" customHeight="1" x14ac:dyDescent="0.2">
      <c r="A94" s="185"/>
      <c r="B94" s="185">
        <v>92</v>
      </c>
      <c r="C94" s="186">
        <v>922</v>
      </c>
      <c r="D94" s="187" t="s">
        <v>100</v>
      </c>
      <c r="E94" s="188"/>
      <c r="F94" s="317">
        <v>2197358.8199999998</v>
      </c>
      <c r="G94" s="321">
        <f t="shared" si="16"/>
        <v>0</v>
      </c>
      <c r="H94" s="307"/>
      <c r="I94" s="307"/>
      <c r="J94" s="300">
        <v>2197358.8199999998</v>
      </c>
      <c r="K94" s="300">
        <v>2197358.8199999998</v>
      </c>
      <c r="L94" s="300">
        <v>2197358.8199999998</v>
      </c>
    </row>
    <row r="95" spans="1:12" s="43" customFormat="1" ht="15.75" customHeight="1" x14ac:dyDescent="0.2">
      <c r="A95" s="185"/>
      <c r="B95" s="185"/>
      <c r="C95" s="186"/>
      <c r="D95" s="189" t="s">
        <v>102</v>
      </c>
      <c r="E95" s="190"/>
      <c r="F95" s="320">
        <f>F93+F94</f>
        <v>18989183.09</v>
      </c>
      <c r="G95" s="301">
        <f>J95-F95</f>
        <v>176000</v>
      </c>
      <c r="H95" s="311"/>
      <c r="I95" s="311"/>
      <c r="J95" s="302">
        <f>SUM(J93:J94)</f>
        <v>19165183.09</v>
      </c>
      <c r="K95" s="323">
        <f t="shared" ref="K95:L95" si="17">SUM(K93:K94)</f>
        <v>19502024.020000003</v>
      </c>
      <c r="L95" s="323">
        <f t="shared" si="17"/>
        <v>19989249.450000003</v>
      </c>
    </row>
    <row r="96" spans="1:12" s="43" customFormat="1" ht="27.75" customHeight="1" x14ac:dyDescent="0.25">
      <c r="A96" s="79"/>
      <c r="B96" s="81"/>
      <c r="C96" s="81"/>
      <c r="D96" s="191"/>
      <c r="E96" s="192"/>
      <c r="F96" s="192"/>
      <c r="G96" s="81"/>
      <c r="H96" s="193"/>
      <c r="I96" s="193"/>
      <c r="J96" s="499" t="s">
        <v>142</v>
      </c>
      <c r="K96" s="500"/>
      <c r="L96" s="500"/>
    </row>
    <row r="97" spans="1:12" s="43" customFormat="1" x14ac:dyDescent="0.2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x14ac:dyDescent="0.2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.75" x14ac:dyDescent="0.3">
      <c r="B99" s="80"/>
      <c r="C99" s="80"/>
      <c r="H99" s="82"/>
      <c r="I99" s="82"/>
      <c r="J99" s="83"/>
      <c r="K99" s="83"/>
      <c r="L99" s="83"/>
    </row>
    <row r="100" spans="1:12" s="43" customFormat="1" ht="18.75" x14ac:dyDescent="0.3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.75" x14ac:dyDescent="0.3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.75" x14ac:dyDescent="0.3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.75" x14ac:dyDescent="0.3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.75" x14ac:dyDescent="0.3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.75" x14ac:dyDescent="0.3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.75" x14ac:dyDescent="0.3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.75" x14ac:dyDescent="0.3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.75" x14ac:dyDescent="0.3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.75" x14ac:dyDescent="0.3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.75" x14ac:dyDescent="0.3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.75" x14ac:dyDescent="0.3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.75" x14ac:dyDescent="0.3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.75" x14ac:dyDescent="0.3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.75" x14ac:dyDescent="0.3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.75" x14ac:dyDescent="0.3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.75" x14ac:dyDescent="0.3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.75" x14ac:dyDescent="0.3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.75" x14ac:dyDescent="0.3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.75" x14ac:dyDescent="0.3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.75" x14ac:dyDescent="0.3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.75" x14ac:dyDescent="0.3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.75" x14ac:dyDescent="0.3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.75" x14ac:dyDescent="0.3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.75" x14ac:dyDescent="0.3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.75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.75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.75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.75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.75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.75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.75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.75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.75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.75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.75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.75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.75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.75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.75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.75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.75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.75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.75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.75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.75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.75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.75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.75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.75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.75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.75" x14ac:dyDescent="0.3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.75" x14ac:dyDescent="0.3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75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75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75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75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75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75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75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75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75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75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75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75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75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75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75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75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75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75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75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75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75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75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75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75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75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75" x14ac:dyDescent="0.25">
      <c r="A178" s="30"/>
      <c r="B178" s="30"/>
      <c r="C178" s="30"/>
      <c r="D178" s="30"/>
      <c r="E178" s="30"/>
      <c r="F178" s="30"/>
      <c r="G178" s="30"/>
    </row>
    <row r="179" spans="1:12" ht="15.75" x14ac:dyDescent="0.25">
      <c r="A179" s="30"/>
      <c r="B179" s="30"/>
      <c r="C179" s="30"/>
      <c r="D179" s="30"/>
      <c r="E179" s="30"/>
      <c r="F179" s="30"/>
      <c r="G179" s="30"/>
    </row>
  </sheetData>
  <sheetProtection password="C3BA" sheet="1" objects="1" scenarios="1" selectLockedCells="1" selectUnlockedCells="1"/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view="pageBreakPreview" topLeftCell="A22" zoomScale="80" zoomScaleNormal="70" zoomScaleSheetLayoutView="80" workbookViewId="0">
      <selection activeCell="A34" sqref="A34"/>
    </sheetView>
  </sheetViews>
  <sheetFormatPr defaultRowHeight="12.75" x14ac:dyDescent="0.2"/>
  <cols>
    <col min="1" max="1" width="35.7109375" customWidth="1"/>
    <col min="2" max="2" width="16.5703125" customWidth="1"/>
    <col min="3" max="3" width="15.85546875" customWidth="1"/>
    <col min="4" max="4" width="16.28515625" customWidth="1"/>
    <col min="5" max="10" width="18" customWidth="1"/>
    <col min="11" max="11" width="22.85546875" customWidth="1"/>
  </cols>
  <sheetData>
    <row r="1" spans="1:11" ht="12" customHeight="1" x14ac:dyDescent="0.2">
      <c r="K1" s="7"/>
    </row>
    <row r="2" spans="1:11" ht="21" x14ac:dyDescent="0.35">
      <c r="A2" s="537" t="s">
        <v>96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</row>
    <row r="3" spans="1:11" s="1" customFormat="1" ht="21" x14ac:dyDescent="0.35">
      <c r="A3" s="537" t="s">
        <v>170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</row>
    <row r="4" spans="1:11" s="1" customFormat="1" ht="15" hidden="1" x14ac:dyDescent="0.2"/>
    <row r="5" spans="1:11" s="1" customFormat="1" ht="15.75" thickBot="1" x14ac:dyDescent="0.25">
      <c r="K5" s="3" t="s">
        <v>147</v>
      </c>
    </row>
    <row r="6" spans="1:11" s="1" customFormat="1" ht="15.75" x14ac:dyDescent="0.25">
      <c r="A6" s="211" t="s">
        <v>1</v>
      </c>
      <c r="B6" s="543" t="s">
        <v>126</v>
      </c>
      <c r="C6" s="544"/>
      <c r="D6" s="544"/>
      <c r="E6" s="544"/>
      <c r="F6" s="544"/>
      <c r="G6" s="544"/>
      <c r="H6" s="544"/>
      <c r="I6" s="544"/>
      <c r="J6" s="544"/>
      <c r="K6" s="545"/>
    </row>
    <row r="7" spans="1:11" s="1" customFormat="1" ht="24.75" customHeight="1" x14ac:dyDescent="0.2">
      <c r="A7" s="212" t="s">
        <v>145</v>
      </c>
      <c r="B7" s="546" t="s">
        <v>219</v>
      </c>
      <c r="C7" s="547"/>
      <c r="D7" s="548"/>
      <c r="E7" s="528" t="s">
        <v>39</v>
      </c>
      <c r="F7" s="528" t="s">
        <v>74</v>
      </c>
      <c r="G7" s="528" t="s">
        <v>36</v>
      </c>
      <c r="H7" s="528" t="s">
        <v>41</v>
      </c>
      <c r="I7" s="528" t="s">
        <v>40</v>
      </c>
      <c r="J7" s="531" t="s">
        <v>38</v>
      </c>
      <c r="K7" s="531" t="s">
        <v>90</v>
      </c>
    </row>
    <row r="8" spans="1:11" s="1" customFormat="1" ht="24" customHeight="1" x14ac:dyDescent="0.2">
      <c r="A8" s="538" t="s">
        <v>146</v>
      </c>
      <c r="B8" s="540" t="s">
        <v>35</v>
      </c>
      <c r="C8" s="542" t="s">
        <v>42</v>
      </c>
      <c r="D8" s="542" t="s">
        <v>43</v>
      </c>
      <c r="E8" s="528"/>
      <c r="F8" s="528"/>
      <c r="G8" s="528"/>
      <c r="H8" s="528"/>
      <c r="I8" s="528"/>
      <c r="J8" s="531"/>
      <c r="K8" s="531"/>
    </row>
    <row r="9" spans="1:11" s="1" customFormat="1" ht="55.9" customHeight="1" thickBot="1" x14ac:dyDescent="0.25">
      <c r="A9" s="539"/>
      <c r="B9" s="541"/>
      <c r="C9" s="529"/>
      <c r="D9" s="529"/>
      <c r="E9" s="530"/>
      <c r="F9" s="529"/>
      <c r="G9" s="529"/>
      <c r="H9" s="529"/>
      <c r="I9" s="529"/>
      <c r="J9" s="532"/>
      <c r="K9" s="532"/>
    </row>
    <row r="10" spans="1:11" s="1" customFormat="1" ht="28.5" hidden="1" customHeight="1" x14ac:dyDescent="0.2">
      <c r="A10" s="467" t="s">
        <v>157</v>
      </c>
      <c r="B10" s="325"/>
      <c r="C10" s="326"/>
      <c r="D10" s="327"/>
      <c r="E10" s="327"/>
      <c r="F10" s="327"/>
      <c r="G10" s="327"/>
      <c r="H10" s="327"/>
      <c r="I10" s="327"/>
      <c r="J10" s="328"/>
      <c r="K10" s="329"/>
    </row>
    <row r="11" spans="1:11" s="1" customFormat="1" ht="28.5" hidden="1" customHeight="1" x14ac:dyDescent="0.2">
      <c r="A11" s="466" t="s">
        <v>198</v>
      </c>
      <c r="B11" s="330"/>
      <c r="C11" s="331"/>
      <c r="D11" s="324"/>
      <c r="E11" s="324"/>
      <c r="F11" s="324"/>
      <c r="G11" s="324"/>
      <c r="H11" s="324"/>
      <c r="I11" s="324"/>
      <c r="J11" s="332"/>
      <c r="K11" s="333"/>
    </row>
    <row r="12" spans="1:11" s="1" customFormat="1" ht="36" hidden="1" customHeight="1" x14ac:dyDescent="0.2">
      <c r="A12" s="466" t="s">
        <v>158</v>
      </c>
      <c r="B12" s="330"/>
      <c r="C12" s="331"/>
      <c r="D12" s="324"/>
      <c r="E12" s="324"/>
      <c r="F12" s="324"/>
      <c r="G12" s="324">
        <v>2197358.8199999998</v>
      </c>
      <c r="H12" s="324"/>
      <c r="I12" s="324"/>
      <c r="J12" s="332"/>
      <c r="K12" s="333"/>
    </row>
    <row r="13" spans="1:11" s="1" customFormat="1" ht="48" hidden="1" customHeight="1" x14ac:dyDescent="0.2">
      <c r="A13" s="466" t="s">
        <v>159</v>
      </c>
      <c r="B13" s="330"/>
      <c r="C13" s="331"/>
      <c r="D13" s="324"/>
      <c r="E13" s="324"/>
      <c r="F13" s="324"/>
      <c r="G13" s="324"/>
      <c r="H13" s="324"/>
      <c r="I13" s="324"/>
      <c r="J13" s="332"/>
      <c r="K13" s="333"/>
    </row>
    <row r="14" spans="1:11" s="1" customFormat="1" ht="48" hidden="1" customHeight="1" x14ac:dyDescent="0.2">
      <c r="A14" s="466" t="s">
        <v>199</v>
      </c>
      <c r="B14" s="330"/>
      <c r="C14" s="331"/>
      <c r="D14" s="324"/>
      <c r="E14" s="324"/>
      <c r="F14" s="324"/>
      <c r="G14" s="324">
        <v>176000</v>
      </c>
      <c r="H14" s="324"/>
      <c r="I14" s="324"/>
      <c r="J14" s="332"/>
      <c r="K14" s="333"/>
    </row>
    <row r="15" spans="1:11" s="1" customFormat="1" ht="36" hidden="1" customHeight="1" x14ac:dyDescent="0.2">
      <c r="A15" s="466" t="s">
        <v>160</v>
      </c>
      <c r="B15" s="330"/>
      <c r="C15" s="331"/>
      <c r="D15" s="324"/>
      <c r="E15" s="324"/>
      <c r="F15" s="324"/>
      <c r="G15" s="324">
        <v>66361.399999999994</v>
      </c>
      <c r="H15" s="324"/>
      <c r="I15" s="324"/>
      <c r="J15" s="332"/>
      <c r="K15" s="333"/>
    </row>
    <row r="16" spans="1:11" s="1" customFormat="1" ht="36" hidden="1" customHeight="1" x14ac:dyDescent="0.2">
      <c r="A16" s="466" t="s">
        <v>200</v>
      </c>
      <c r="B16" s="330"/>
      <c r="C16" s="331"/>
      <c r="D16" s="324"/>
      <c r="E16" s="324"/>
      <c r="F16" s="324"/>
      <c r="G16" s="324"/>
      <c r="H16" s="324"/>
      <c r="I16" s="324"/>
      <c r="J16" s="332"/>
      <c r="K16" s="333"/>
    </row>
    <row r="17" spans="1:11" s="1" customFormat="1" ht="23.45" hidden="1" customHeight="1" x14ac:dyDescent="0.2">
      <c r="A17" s="466" t="s">
        <v>161</v>
      </c>
      <c r="B17" s="330"/>
      <c r="C17" s="331"/>
      <c r="D17" s="324"/>
      <c r="E17" s="324"/>
      <c r="F17" s="324"/>
      <c r="G17" s="324">
        <v>66361.399999999994</v>
      </c>
      <c r="H17" s="324"/>
      <c r="I17" s="324"/>
      <c r="J17" s="332"/>
      <c r="K17" s="333"/>
    </row>
    <row r="18" spans="1:11" s="1" customFormat="1" ht="24" hidden="1" customHeight="1" x14ac:dyDescent="0.2">
      <c r="A18" s="466" t="s">
        <v>201</v>
      </c>
      <c r="B18" s="330"/>
      <c r="C18" s="331"/>
      <c r="D18" s="324"/>
      <c r="E18" s="324"/>
      <c r="F18" s="324"/>
      <c r="G18" s="324"/>
      <c r="H18" s="324"/>
      <c r="I18" s="324"/>
      <c r="J18" s="332"/>
      <c r="K18" s="333"/>
    </row>
    <row r="19" spans="1:11" s="1" customFormat="1" ht="28.15" customHeight="1" x14ac:dyDescent="0.2">
      <c r="A19" s="471" t="s">
        <v>197</v>
      </c>
      <c r="B19" s="330"/>
      <c r="C19" s="331"/>
      <c r="D19" s="324"/>
      <c r="E19" s="324"/>
      <c r="F19" s="324"/>
      <c r="G19" s="324">
        <f>SUM(G10:G18)</f>
        <v>2506081.6199999996</v>
      </c>
      <c r="H19" s="324"/>
      <c r="I19" s="324"/>
      <c r="J19" s="332"/>
      <c r="K19" s="333"/>
    </row>
    <row r="20" spans="1:11" s="1" customFormat="1" ht="21.6" customHeight="1" x14ac:dyDescent="0.2">
      <c r="A20" s="472" t="s">
        <v>162</v>
      </c>
      <c r="B20" s="330"/>
      <c r="C20" s="331"/>
      <c r="D20" s="324"/>
      <c r="E20" s="324"/>
      <c r="F20" s="324"/>
      <c r="G20" s="324"/>
      <c r="H20" s="324"/>
      <c r="I20" s="324"/>
      <c r="J20" s="332"/>
      <c r="K20" s="333"/>
    </row>
    <row r="21" spans="1:11" s="1" customFormat="1" ht="29.45" customHeight="1" x14ac:dyDescent="0.2">
      <c r="A21" s="472" t="s">
        <v>202</v>
      </c>
      <c r="B21" s="334"/>
      <c r="C21" s="335"/>
      <c r="D21" s="336"/>
      <c r="E21" s="336">
        <v>398.17</v>
      </c>
      <c r="F21" s="336"/>
      <c r="G21" s="336"/>
      <c r="H21" s="336"/>
      <c r="I21" s="336"/>
      <c r="J21" s="337"/>
      <c r="K21" s="338"/>
    </row>
    <row r="22" spans="1:11" s="1" customFormat="1" ht="29.25" customHeight="1" x14ac:dyDescent="0.2">
      <c r="A22" s="471" t="s">
        <v>207</v>
      </c>
      <c r="B22" s="334"/>
      <c r="C22" s="335"/>
      <c r="D22" s="336"/>
      <c r="E22" s="336">
        <f>SUM(E20+E21)</f>
        <v>398.17</v>
      </c>
      <c r="F22" s="336"/>
      <c r="G22" s="336"/>
      <c r="H22" s="336"/>
      <c r="I22" s="336"/>
      <c r="J22" s="337"/>
      <c r="K22" s="338"/>
    </row>
    <row r="23" spans="1:11" s="1" customFormat="1" ht="37.5" customHeight="1" x14ac:dyDescent="0.2">
      <c r="A23" s="473" t="s">
        <v>163</v>
      </c>
      <c r="B23" s="339"/>
      <c r="C23" s="340"/>
      <c r="D23" s="341"/>
      <c r="E23" s="341"/>
      <c r="F23" s="341">
        <v>1551927.8</v>
      </c>
      <c r="G23" s="341"/>
      <c r="H23" s="341"/>
      <c r="I23" s="341"/>
      <c r="J23" s="342"/>
      <c r="K23" s="343"/>
    </row>
    <row r="24" spans="1:11" s="1" customFormat="1" ht="48.75" customHeight="1" x14ac:dyDescent="0.2">
      <c r="A24" s="474" t="s">
        <v>164</v>
      </c>
      <c r="B24" s="339"/>
      <c r="C24" s="340"/>
      <c r="D24" s="341"/>
      <c r="E24" s="341">
        <v>207843.92</v>
      </c>
      <c r="F24" s="341"/>
      <c r="G24" s="341"/>
      <c r="H24" s="341">
        <v>126086.67</v>
      </c>
      <c r="I24" s="341"/>
      <c r="J24" s="342"/>
      <c r="K24" s="343"/>
    </row>
    <row r="25" spans="1:11" s="1" customFormat="1" ht="63.75" customHeight="1" x14ac:dyDescent="0.3">
      <c r="A25" s="475" t="s">
        <v>203</v>
      </c>
      <c r="B25" s="344"/>
      <c r="C25" s="345"/>
      <c r="D25" s="346">
        <v>416215.81</v>
      </c>
      <c r="E25" s="346"/>
      <c r="F25" s="346">
        <v>14305398.1</v>
      </c>
      <c r="G25" s="346"/>
      <c r="H25" s="346"/>
      <c r="I25" s="346"/>
      <c r="J25" s="347"/>
      <c r="K25" s="348"/>
    </row>
    <row r="26" spans="1:11" s="1" customFormat="1" ht="28.15" customHeight="1" x14ac:dyDescent="0.3">
      <c r="A26" s="476" t="s">
        <v>204</v>
      </c>
      <c r="B26" s="349"/>
      <c r="C26" s="350"/>
      <c r="D26" s="351"/>
      <c r="E26" s="351">
        <v>47647.48</v>
      </c>
      <c r="F26" s="351"/>
      <c r="G26" s="351"/>
      <c r="H26" s="351"/>
      <c r="I26" s="351"/>
      <c r="J26" s="352"/>
      <c r="K26" s="353"/>
    </row>
    <row r="27" spans="1:11" s="1" customFormat="1" ht="43.15" customHeight="1" x14ac:dyDescent="0.3">
      <c r="A27" s="477" t="s">
        <v>205</v>
      </c>
      <c r="B27" s="354"/>
      <c r="C27" s="350"/>
      <c r="D27" s="351"/>
      <c r="E27" s="351"/>
      <c r="F27" s="351"/>
      <c r="G27" s="351"/>
      <c r="H27" s="351"/>
      <c r="I27" s="351">
        <v>3583.52</v>
      </c>
      <c r="J27" s="352"/>
      <c r="K27" s="353"/>
    </row>
    <row r="28" spans="1:11" s="1" customFormat="1" ht="43.5" customHeight="1" x14ac:dyDescent="0.3">
      <c r="A28" s="477" t="s">
        <v>206</v>
      </c>
      <c r="B28" s="354"/>
      <c r="C28" s="350"/>
      <c r="D28" s="351"/>
      <c r="E28" s="351"/>
      <c r="F28" s="351"/>
      <c r="G28" s="351"/>
      <c r="H28" s="351"/>
      <c r="I28" s="351"/>
      <c r="J28" s="352"/>
      <c r="K28" s="353"/>
    </row>
    <row r="29" spans="1:11" s="1" customFormat="1" ht="42.75" customHeight="1" thickBot="1" x14ac:dyDescent="0.35">
      <c r="A29" s="478"/>
      <c r="B29" s="355"/>
      <c r="C29" s="356"/>
      <c r="D29" s="357"/>
      <c r="E29" s="357"/>
      <c r="F29" s="357"/>
      <c r="G29" s="357"/>
      <c r="H29" s="357"/>
      <c r="I29" s="357"/>
      <c r="J29" s="358"/>
      <c r="K29" s="358"/>
    </row>
    <row r="30" spans="1:11" s="1" customFormat="1" ht="18" customHeight="1" x14ac:dyDescent="0.2">
      <c r="A30" s="549" t="s">
        <v>0</v>
      </c>
      <c r="B30" s="521">
        <f>SUM(B10:B29)</f>
        <v>0</v>
      </c>
      <c r="C30" s="523">
        <f>SUM(C10:C26)</f>
        <v>0</v>
      </c>
      <c r="D30" s="523">
        <f>SUM(D10:D29)</f>
        <v>416215.81</v>
      </c>
      <c r="E30" s="523">
        <f>SUM(E19+E22+E23+E24+E25+E26+E27+E28)</f>
        <v>255889.57000000004</v>
      </c>
      <c r="F30" s="523">
        <f>SUM(F10:F29)</f>
        <v>15857325.9</v>
      </c>
      <c r="G30" s="523">
        <f>SUM(G19:G26)</f>
        <v>2506081.6199999996</v>
      </c>
      <c r="H30" s="523">
        <f>SUM(H10:H29)</f>
        <v>126086.67</v>
      </c>
      <c r="I30" s="523">
        <f>SUM(I10:I29)</f>
        <v>3583.52</v>
      </c>
      <c r="J30" s="533">
        <f>SUM(J10:J29)</f>
        <v>0</v>
      </c>
      <c r="K30" s="533">
        <f>SUM(K10:K29)</f>
        <v>0</v>
      </c>
    </row>
    <row r="31" spans="1:11" s="1" customFormat="1" ht="16.5" customHeight="1" thickBot="1" x14ac:dyDescent="0.25">
      <c r="A31" s="550"/>
      <c r="B31" s="522"/>
      <c r="C31" s="524"/>
      <c r="D31" s="524"/>
      <c r="E31" s="524"/>
      <c r="F31" s="524"/>
      <c r="G31" s="524"/>
      <c r="H31" s="524"/>
      <c r="I31" s="524"/>
      <c r="J31" s="534"/>
      <c r="K31" s="534"/>
    </row>
    <row r="32" spans="1:11" s="1" customFormat="1" ht="36" customHeight="1" thickBot="1" x14ac:dyDescent="0.35">
      <c r="A32" s="213" t="s">
        <v>153</v>
      </c>
      <c r="B32" s="359"/>
      <c r="C32" s="525">
        <f>SUM(B30:K31)</f>
        <v>19165183.090000004</v>
      </c>
      <c r="D32" s="526"/>
      <c r="E32" s="526"/>
      <c r="F32" s="526"/>
      <c r="G32" s="526"/>
      <c r="H32" s="526"/>
      <c r="I32" s="526"/>
      <c r="J32" s="526"/>
      <c r="K32" s="527"/>
    </row>
    <row r="33" spans="1:15" x14ac:dyDescent="0.2">
      <c r="A33" s="214"/>
      <c r="B33" s="214"/>
      <c r="C33" s="214"/>
      <c r="D33" s="215"/>
      <c r="E33" s="215"/>
      <c r="F33" s="214"/>
      <c r="G33" s="215"/>
      <c r="H33" s="216"/>
      <c r="I33" s="217"/>
      <c r="J33" s="217"/>
      <c r="K33" s="217"/>
    </row>
    <row r="34" spans="1:15" ht="15.75" customHeight="1" x14ac:dyDescent="0.2">
      <c r="A34" s="214"/>
      <c r="B34" s="214"/>
      <c r="C34" s="214"/>
      <c r="D34" s="218"/>
      <c r="E34" s="218"/>
      <c r="F34" s="219"/>
      <c r="G34" s="218"/>
      <c r="H34" s="217"/>
      <c r="I34" s="535" t="s">
        <v>142</v>
      </c>
      <c r="J34" s="536"/>
      <c r="K34" s="536"/>
    </row>
    <row r="35" spans="1:15" s="4" customFormat="1" ht="13.15" customHeight="1" x14ac:dyDescent="0.25">
      <c r="E35" s="5"/>
      <c r="O35" s="14"/>
    </row>
    <row r="36" spans="1:15" s="1" customFormat="1" ht="15" x14ac:dyDescent="0.2">
      <c r="A36" s="15"/>
      <c r="B36" s="15"/>
      <c r="C36" s="15"/>
      <c r="I36" s="15"/>
      <c r="J36" s="15"/>
      <c r="K36" s="15"/>
    </row>
    <row r="37" spans="1:15" s="1" customFormat="1" ht="15" x14ac:dyDescent="0.2"/>
    <row r="38" spans="1:15" s="1" customFormat="1" ht="15" x14ac:dyDescent="0.2"/>
    <row r="39" spans="1:15" s="1" customFormat="1" ht="15" x14ac:dyDescent="0.2"/>
    <row r="40" spans="1:15" s="1" customFormat="1" ht="15" x14ac:dyDescent="0.2"/>
    <row r="41" spans="1:15" s="1" customFormat="1" ht="15" x14ac:dyDescent="0.2"/>
    <row r="42" spans="1:15" s="1" customFormat="1" ht="15" x14ac:dyDescent="0.2"/>
    <row r="43" spans="1:15" s="1" customFormat="1" ht="15" x14ac:dyDescent="0.2"/>
    <row r="44" spans="1:15" s="1" customFormat="1" ht="15" x14ac:dyDescent="0.2"/>
    <row r="45" spans="1:15" s="1" customFormat="1" ht="15" x14ac:dyDescent="0.2"/>
    <row r="46" spans="1:15" s="1" customFormat="1" ht="15" x14ac:dyDescent="0.2"/>
    <row r="47" spans="1:15" s="1" customFormat="1" ht="15" x14ac:dyDescent="0.2"/>
    <row r="48" spans="1:15" s="1" customFormat="1" ht="15" x14ac:dyDescent="0.2"/>
    <row r="49" s="1" customFormat="1" ht="15" x14ac:dyDescent="0.2"/>
    <row r="50" s="1" customFormat="1" ht="15" x14ac:dyDescent="0.2"/>
    <row r="51" s="1" customFormat="1" ht="15" x14ac:dyDescent="0.2"/>
    <row r="52" s="1" customFormat="1" ht="15" x14ac:dyDescent="0.2"/>
    <row r="53" s="1" customFormat="1" ht="15" x14ac:dyDescent="0.2"/>
    <row r="54" s="1" customFormat="1" ht="15" x14ac:dyDescent="0.2"/>
    <row r="55" s="1" customFormat="1" ht="15" x14ac:dyDescent="0.2"/>
    <row r="56" s="1" customFormat="1" ht="15" x14ac:dyDescent="0.2"/>
    <row r="57" s="1" customFormat="1" ht="15" x14ac:dyDescent="0.2"/>
    <row r="58" s="1" customFormat="1" ht="15" x14ac:dyDescent="0.2"/>
    <row r="59" s="1" customFormat="1" ht="15" x14ac:dyDescent="0.2"/>
    <row r="60" s="1" customFormat="1" ht="15" x14ac:dyDescent="0.2"/>
    <row r="61" s="1" customFormat="1" ht="15" x14ac:dyDescent="0.2"/>
    <row r="62" s="1" customFormat="1" ht="15" x14ac:dyDescent="0.2"/>
    <row r="63" s="1" customFormat="1" ht="15" x14ac:dyDescent="0.2"/>
    <row r="64" s="1" customFormat="1" ht="15" x14ac:dyDescent="0.2"/>
    <row r="65" s="1" customFormat="1" ht="15" x14ac:dyDescent="0.2"/>
    <row r="66" s="1" customFormat="1" ht="15" x14ac:dyDescent="0.2"/>
    <row r="67" s="1" customFormat="1" ht="15" x14ac:dyDescent="0.2"/>
    <row r="68" s="1" customFormat="1" ht="15" x14ac:dyDescent="0.2"/>
    <row r="69" s="1" customFormat="1" ht="15" x14ac:dyDescent="0.2"/>
    <row r="70" s="1" customFormat="1" ht="15" x14ac:dyDescent="0.2"/>
    <row r="71" s="1" customFormat="1" ht="15" x14ac:dyDescent="0.2"/>
    <row r="72" s="1" customFormat="1" ht="15" x14ac:dyDescent="0.2"/>
    <row r="73" s="1" customFormat="1" ht="15" x14ac:dyDescent="0.2"/>
    <row r="74" s="1" customFormat="1" ht="15" x14ac:dyDescent="0.2"/>
    <row r="75" s="1" customFormat="1" ht="15" x14ac:dyDescent="0.2"/>
    <row r="76" s="1" customFormat="1" ht="15" x14ac:dyDescent="0.2"/>
    <row r="77" s="1" customFormat="1" ht="15" x14ac:dyDescent="0.2"/>
  </sheetData>
  <sheetProtection password="C3BA" sheet="1" objects="1" scenarios="1" selectLockedCells="1" selectUnlockedCells="1"/>
  <mergeCells count="28">
    <mergeCell ref="I34:K34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0:A31"/>
    <mergeCell ref="E30:E31"/>
    <mergeCell ref="G30:G31"/>
    <mergeCell ref="D30:D31"/>
    <mergeCell ref="F30:F31"/>
    <mergeCell ref="B30:B31"/>
    <mergeCell ref="C30:C31"/>
    <mergeCell ref="C32:K32"/>
    <mergeCell ref="H7:H9"/>
    <mergeCell ref="E7:E9"/>
    <mergeCell ref="K7:K9"/>
    <mergeCell ref="F7:F9"/>
    <mergeCell ref="K30:K31"/>
    <mergeCell ref="I30:I31"/>
    <mergeCell ref="H30:H31"/>
    <mergeCell ref="J7:J9"/>
    <mergeCell ref="J30:J31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6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topLeftCell="A13" zoomScaleNormal="70" zoomScaleSheetLayoutView="100" workbookViewId="0">
      <selection activeCell="B22" sqref="B22"/>
    </sheetView>
  </sheetViews>
  <sheetFormatPr defaultRowHeight="12.75" x14ac:dyDescent="0.2"/>
  <cols>
    <col min="1" max="1" width="13.42578125" customWidth="1"/>
    <col min="2" max="2" width="9.28515625" customWidth="1"/>
    <col min="3" max="3" width="10.42578125" customWidth="1"/>
    <col min="4" max="4" width="12.140625" customWidth="1"/>
    <col min="5" max="5" width="13.28515625" customWidth="1"/>
    <col min="6" max="6" width="15.5703125" customWidth="1"/>
    <col min="7" max="7" width="15.28515625" customWidth="1"/>
    <col min="8" max="8" width="11.7109375" customWidth="1"/>
    <col min="9" max="9" width="14" customWidth="1"/>
    <col min="10" max="11" width="11.28515625" customWidth="1"/>
    <col min="12" max="12" width="10" customWidth="1"/>
    <col min="13" max="13" width="11.28515625" customWidth="1"/>
    <col min="14" max="14" width="11.85546875" customWidth="1"/>
    <col min="15" max="16" width="13.85546875" customWidth="1"/>
    <col min="17" max="17" width="12.42578125" customWidth="1"/>
    <col min="18" max="18" width="11.5703125" customWidth="1"/>
    <col min="19" max="19" width="12.85546875" customWidth="1"/>
    <col min="20" max="20" width="8.140625" customWidth="1"/>
  </cols>
  <sheetData>
    <row r="1" spans="1:20" ht="12" customHeight="1" x14ac:dyDescent="0.2">
      <c r="J1" s="7"/>
      <c r="K1" s="7"/>
      <c r="L1" s="7"/>
      <c r="Q1" s="7"/>
    </row>
    <row r="2" spans="1:20" ht="21" x14ac:dyDescent="0.35">
      <c r="A2" s="11"/>
      <c r="B2" s="11"/>
      <c r="C2" s="11"/>
      <c r="D2" s="537" t="s">
        <v>96</v>
      </c>
      <c r="E2" s="537"/>
      <c r="F2" s="537"/>
      <c r="G2" s="537"/>
      <c r="H2" s="537"/>
      <c r="I2" s="537"/>
      <c r="J2" s="537"/>
      <c r="K2" s="537"/>
      <c r="L2" s="537"/>
      <c r="M2" s="537"/>
      <c r="N2" s="537"/>
      <c r="R2" s="86"/>
    </row>
    <row r="3" spans="1:20" s="1" customFormat="1" ht="20.25" x14ac:dyDescent="0.3">
      <c r="A3" s="551" t="s">
        <v>171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9"/>
      <c r="P3" s="9"/>
      <c r="Q3" s="9"/>
      <c r="R3" s="9"/>
      <c r="S3" s="9"/>
    </row>
    <row r="4" spans="1:20" s="1" customFormat="1" ht="15.75" customHeight="1" x14ac:dyDescent="0.25">
      <c r="A4" s="556"/>
      <c r="B4" s="556"/>
      <c r="C4" s="556"/>
      <c r="D4" s="556"/>
      <c r="E4" s="557"/>
      <c r="F4" s="557"/>
      <c r="G4" s="557"/>
      <c r="H4" s="557"/>
      <c r="I4" s="557"/>
      <c r="J4" s="557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"/>
    <row r="6" spans="1:20" s="1" customFormat="1" ht="15.75" thickBot="1" x14ac:dyDescent="0.25">
      <c r="J6" s="3"/>
      <c r="K6" s="3"/>
      <c r="L6" s="3"/>
      <c r="S6" s="1" t="s">
        <v>147</v>
      </c>
    </row>
    <row r="7" spans="1:20" s="10" customFormat="1" ht="13.5" thickBot="1" x14ac:dyDescent="0.25">
      <c r="A7" s="567" t="s">
        <v>13</v>
      </c>
      <c r="B7" s="558" t="s">
        <v>128</v>
      </c>
      <c r="C7" s="559"/>
      <c r="D7" s="559"/>
      <c r="E7" s="559"/>
      <c r="F7" s="559"/>
      <c r="G7" s="559"/>
      <c r="H7" s="559"/>
      <c r="I7" s="559"/>
      <c r="J7" s="560"/>
      <c r="K7" s="564" t="s">
        <v>151</v>
      </c>
      <c r="L7" s="565"/>
      <c r="M7" s="565"/>
      <c r="N7" s="565"/>
      <c r="O7" s="565"/>
      <c r="P7" s="565"/>
      <c r="Q7" s="565"/>
      <c r="R7" s="565"/>
      <c r="S7" s="566"/>
    </row>
    <row r="8" spans="1:20" s="10" customFormat="1" ht="24.75" customHeight="1" x14ac:dyDescent="0.2">
      <c r="A8" s="568"/>
      <c r="B8" s="561" t="s">
        <v>219</v>
      </c>
      <c r="C8" s="562"/>
      <c r="D8" s="563"/>
      <c r="E8" s="552" t="s">
        <v>39</v>
      </c>
      <c r="F8" s="552" t="s">
        <v>75</v>
      </c>
      <c r="G8" s="552" t="s">
        <v>36</v>
      </c>
      <c r="H8" s="552" t="s">
        <v>37</v>
      </c>
      <c r="I8" s="552" t="s">
        <v>40</v>
      </c>
      <c r="J8" s="554" t="s">
        <v>38</v>
      </c>
      <c r="K8" s="586" t="s">
        <v>219</v>
      </c>
      <c r="L8" s="587"/>
      <c r="M8" s="588"/>
      <c r="N8" s="552" t="s">
        <v>39</v>
      </c>
      <c r="O8" s="552" t="s">
        <v>75</v>
      </c>
      <c r="P8" s="552" t="s">
        <v>36</v>
      </c>
      <c r="Q8" s="552" t="s">
        <v>37</v>
      </c>
      <c r="R8" s="552" t="s">
        <v>40</v>
      </c>
      <c r="S8" s="554" t="s">
        <v>38</v>
      </c>
    </row>
    <row r="9" spans="1:20" s="10" customFormat="1" ht="82.5" customHeight="1" x14ac:dyDescent="0.2">
      <c r="A9" s="32" t="s">
        <v>12</v>
      </c>
      <c r="B9" s="220" t="s">
        <v>35</v>
      </c>
      <c r="C9" s="221" t="s">
        <v>42</v>
      </c>
      <c r="D9" s="221" t="s">
        <v>43</v>
      </c>
      <c r="E9" s="553"/>
      <c r="F9" s="553"/>
      <c r="G9" s="553"/>
      <c r="H9" s="553"/>
      <c r="I9" s="553"/>
      <c r="J9" s="555"/>
      <c r="K9" s="221" t="s">
        <v>35</v>
      </c>
      <c r="L9" s="221" t="s">
        <v>42</v>
      </c>
      <c r="M9" s="221" t="s">
        <v>43</v>
      </c>
      <c r="N9" s="553"/>
      <c r="O9" s="553"/>
      <c r="P9" s="553"/>
      <c r="Q9" s="553"/>
      <c r="R9" s="553"/>
      <c r="S9" s="555"/>
    </row>
    <row r="10" spans="1:20" s="11" customFormat="1" ht="30" customHeight="1" x14ac:dyDescent="0.25">
      <c r="A10" s="222">
        <v>63</v>
      </c>
      <c r="B10" s="361"/>
      <c r="C10" s="362"/>
      <c r="D10" s="362"/>
      <c r="E10" s="363"/>
      <c r="F10" s="364"/>
      <c r="G10" s="363">
        <v>2392992.2400000002</v>
      </c>
      <c r="H10" s="363"/>
      <c r="I10" s="363"/>
      <c r="J10" s="365"/>
      <c r="K10" s="382"/>
      <c r="L10" s="363"/>
      <c r="M10" s="362"/>
      <c r="N10" s="363"/>
      <c r="O10" s="363"/>
      <c r="P10" s="363">
        <v>2452717.5</v>
      </c>
      <c r="Q10" s="393"/>
      <c r="R10" s="381"/>
      <c r="S10" s="394"/>
    </row>
    <row r="11" spans="1:20" s="11" customFormat="1" ht="30" customHeight="1" x14ac:dyDescent="0.25">
      <c r="A11" s="222">
        <v>64</v>
      </c>
      <c r="B11" s="361"/>
      <c r="C11" s="362"/>
      <c r="D11" s="362"/>
      <c r="E11" s="363">
        <v>398.16</v>
      </c>
      <c r="F11" s="366"/>
      <c r="G11" s="363"/>
      <c r="H11" s="363"/>
      <c r="I11" s="363"/>
      <c r="J11" s="365"/>
      <c r="K11" s="382"/>
      <c r="L11" s="363"/>
      <c r="M11" s="362"/>
      <c r="N11" s="363">
        <v>398.16</v>
      </c>
      <c r="O11" s="363"/>
      <c r="P11" s="363"/>
      <c r="Q11" s="383"/>
      <c r="R11" s="363"/>
      <c r="S11" s="384"/>
    </row>
    <row r="12" spans="1:20" s="11" customFormat="1" ht="30" customHeight="1" x14ac:dyDescent="0.25">
      <c r="A12" s="222">
        <v>65</v>
      </c>
      <c r="B12" s="361"/>
      <c r="C12" s="362"/>
      <c r="D12" s="362"/>
      <c r="E12" s="381"/>
      <c r="F12" s="366">
        <v>1593868.21</v>
      </c>
      <c r="G12" s="363"/>
      <c r="H12" s="363"/>
      <c r="I12" s="363"/>
      <c r="J12" s="365"/>
      <c r="K12" s="382"/>
      <c r="L12" s="363"/>
      <c r="M12" s="362"/>
      <c r="N12" s="363"/>
      <c r="O12" s="363">
        <v>1633817.77</v>
      </c>
      <c r="P12" s="363"/>
      <c r="Q12" s="383"/>
      <c r="R12" s="363"/>
      <c r="S12" s="384"/>
    </row>
    <row r="13" spans="1:20" s="11" customFormat="1" ht="30" customHeight="1" x14ac:dyDescent="0.2">
      <c r="A13" s="222">
        <v>66</v>
      </c>
      <c r="B13" s="361"/>
      <c r="C13" s="362"/>
      <c r="D13" s="362"/>
      <c r="E13" s="363">
        <v>213551</v>
      </c>
      <c r="F13" s="363"/>
      <c r="G13" s="363"/>
      <c r="H13" s="363">
        <v>129537.45</v>
      </c>
      <c r="I13" s="363"/>
      <c r="J13" s="365"/>
      <c r="K13" s="382"/>
      <c r="L13" s="363"/>
      <c r="M13" s="362"/>
      <c r="N13" s="363">
        <v>218992.64000000001</v>
      </c>
      <c r="O13" s="363"/>
      <c r="P13" s="363"/>
      <c r="Q13" s="385">
        <v>132855.53</v>
      </c>
      <c r="R13" s="363"/>
      <c r="S13" s="384"/>
    </row>
    <row r="14" spans="1:20" s="11" customFormat="1" ht="30" customHeight="1" x14ac:dyDescent="0.25">
      <c r="A14" s="222">
        <v>67</v>
      </c>
      <c r="B14" s="361"/>
      <c r="C14" s="362"/>
      <c r="D14" s="362">
        <v>427500.17</v>
      </c>
      <c r="E14" s="363"/>
      <c r="F14" s="363">
        <v>14691618.550000001</v>
      </c>
      <c r="G14" s="363"/>
      <c r="H14" s="363"/>
      <c r="I14" s="363"/>
      <c r="J14" s="365"/>
      <c r="K14" s="382"/>
      <c r="L14" s="363"/>
      <c r="M14" s="362">
        <v>438117.99</v>
      </c>
      <c r="N14" s="363"/>
      <c r="O14" s="363">
        <v>15058597.119999999</v>
      </c>
      <c r="P14" s="363"/>
      <c r="Q14" s="383"/>
      <c r="R14" s="363"/>
      <c r="S14" s="384"/>
    </row>
    <row r="15" spans="1:20" s="11" customFormat="1" ht="30" customHeight="1" x14ac:dyDescent="0.25">
      <c r="A15" s="223">
        <v>68</v>
      </c>
      <c r="B15" s="367"/>
      <c r="C15" s="368"/>
      <c r="D15" s="368"/>
      <c r="E15" s="369">
        <v>48974.720000000001</v>
      </c>
      <c r="F15" s="369"/>
      <c r="G15" s="369"/>
      <c r="H15" s="369"/>
      <c r="I15" s="369"/>
      <c r="J15" s="370"/>
      <c r="K15" s="386"/>
      <c r="L15" s="369"/>
      <c r="M15" s="368"/>
      <c r="N15" s="369">
        <v>50169.22</v>
      </c>
      <c r="O15" s="369"/>
      <c r="P15" s="369"/>
      <c r="Q15" s="387"/>
      <c r="R15" s="369"/>
      <c r="S15" s="388"/>
    </row>
    <row r="16" spans="1:20" s="11" customFormat="1" ht="30" customHeight="1" thickBot="1" x14ac:dyDescent="0.3">
      <c r="A16" s="224">
        <v>72</v>
      </c>
      <c r="B16" s="371"/>
      <c r="C16" s="372"/>
      <c r="D16" s="373"/>
      <c r="E16" s="374"/>
      <c r="F16" s="374"/>
      <c r="G16" s="374"/>
      <c r="H16" s="374"/>
      <c r="I16" s="374">
        <v>3583.52</v>
      </c>
      <c r="J16" s="375"/>
      <c r="K16" s="389"/>
      <c r="L16" s="374"/>
      <c r="M16" s="373"/>
      <c r="N16" s="374"/>
      <c r="O16" s="374"/>
      <c r="P16" s="374"/>
      <c r="Q16" s="374"/>
      <c r="R16" s="374">
        <v>3583.52</v>
      </c>
      <c r="S16" s="390"/>
    </row>
    <row r="17" spans="1:19" s="11" customFormat="1" ht="30" customHeight="1" thickBot="1" x14ac:dyDescent="0.3">
      <c r="A17" s="225">
        <v>84</v>
      </c>
      <c r="B17" s="376"/>
      <c r="C17" s="377"/>
      <c r="D17" s="378"/>
      <c r="E17" s="379"/>
      <c r="F17" s="379"/>
      <c r="G17" s="379"/>
      <c r="H17" s="379"/>
      <c r="I17" s="379"/>
      <c r="J17" s="380"/>
      <c r="K17" s="391"/>
      <c r="L17" s="379"/>
      <c r="M17" s="378"/>
      <c r="N17" s="379"/>
      <c r="O17" s="379"/>
      <c r="P17" s="379"/>
      <c r="Q17" s="379"/>
      <c r="R17" s="379"/>
      <c r="S17" s="392"/>
    </row>
    <row r="18" spans="1:19" s="11" customFormat="1" ht="17.25" customHeight="1" x14ac:dyDescent="0.2">
      <c r="A18" s="576" t="s">
        <v>0</v>
      </c>
      <c r="B18" s="571">
        <f>SUM(B10:B17)</f>
        <v>0</v>
      </c>
      <c r="C18" s="569">
        <f>SUM(C10:C16)</f>
        <v>0</v>
      </c>
      <c r="D18" s="569">
        <f t="shared" ref="D18:S18" si="0">SUM(D10:D16)</f>
        <v>427500.17</v>
      </c>
      <c r="E18" s="569">
        <f t="shared" si="0"/>
        <v>262923.88</v>
      </c>
      <c r="F18" s="569">
        <f t="shared" si="0"/>
        <v>16285486.760000002</v>
      </c>
      <c r="G18" s="578">
        <f t="shared" si="0"/>
        <v>2392992.2400000002</v>
      </c>
      <c r="H18" s="578">
        <f>SUM(H10:H16)</f>
        <v>129537.45</v>
      </c>
      <c r="I18" s="578">
        <f t="shared" si="0"/>
        <v>3583.52</v>
      </c>
      <c r="J18" s="578">
        <f>SUM(J10:J17)</f>
        <v>0</v>
      </c>
      <c r="K18" s="571">
        <f>SUM(K10:K16)</f>
        <v>0</v>
      </c>
      <c r="L18" s="569">
        <f>SUM(L10:L16)</f>
        <v>0</v>
      </c>
      <c r="M18" s="569">
        <f t="shared" si="0"/>
        <v>438117.99</v>
      </c>
      <c r="N18" s="569">
        <f t="shared" si="0"/>
        <v>269560.02</v>
      </c>
      <c r="O18" s="569">
        <f t="shared" si="0"/>
        <v>16692414.889999999</v>
      </c>
      <c r="P18" s="569">
        <f t="shared" si="0"/>
        <v>2452717.5</v>
      </c>
      <c r="Q18" s="569">
        <f t="shared" si="0"/>
        <v>132855.53</v>
      </c>
      <c r="R18" s="569">
        <f t="shared" si="0"/>
        <v>3583.52</v>
      </c>
      <c r="S18" s="584">
        <f t="shared" si="0"/>
        <v>0</v>
      </c>
    </row>
    <row r="19" spans="1:19" s="11" customFormat="1" ht="18.75" customHeight="1" thickBot="1" x14ac:dyDescent="0.25">
      <c r="A19" s="577"/>
      <c r="B19" s="572"/>
      <c r="C19" s="570"/>
      <c r="D19" s="570"/>
      <c r="E19" s="570"/>
      <c r="F19" s="570"/>
      <c r="G19" s="579"/>
      <c r="H19" s="579"/>
      <c r="I19" s="579"/>
      <c r="J19" s="579"/>
      <c r="K19" s="572"/>
      <c r="L19" s="570"/>
      <c r="M19" s="570"/>
      <c r="N19" s="570"/>
      <c r="O19" s="570"/>
      <c r="P19" s="570"/>
      <c r="Q19" s="570"/>
      <c r="R19" s="570"/>
      <c r="S19" s="585"/>
    </row>
    <row r="20" spans="1:19" s="11" customFormat="1" ht="30" customHeight="1" thickBot="1" x14ac:dyDescent="0.3">
      <c r="A20" s="573" t="s">
        <v>152</v>
      </c>
      <c r="B20" s="574"/>
      <c r="C20" s="574"/>
      <c r="D20" s="574"/>
      <c r="E20" s="575"/>
      <c r="F20" s="581">
        <f>SUM(B18:J19)</f>
        <v>19502024.020000003</v>
      </c>
      <c r="G20" s="582"/>
      <c r="H20" s="582"/>
      <c r="I20" s="582"/>
      <c r="J20" s="583"/>
      <c r="K20" s="581">
        <f>SUM(K18:S19)</f>
        <v>19989249.449999999</v>
      </c>
      <c r="L20" s="582"/>
      <c r="M20" s="582"/>
      <c r="N20" s="582"/>
      <c r="O20" s="582"/>
      <c r="P20" s="582"/>
      <c r="Q20" s="582"/>
      <c r="R20" s="582"/>
      <c r="S20" s="583"/>
    </row>
    <row r="21" spans="1:19" s="1" customFormat="1" ht="15" x14ac:dyDescent="0.2"/>
    <row r="22" spans="1:19" ht="15.75" customHeight="1" x14ac:dyDescent="0.2">
      <c r="A22" s="17"/>
      <c r="B22" s="194"/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80" t="s">
        <v>143</v>
      </c>
      <c r="O22" s="580"/>
      <c r="P22" s="580"/>
      <c r="Q22" s="580"/>
      <c r="R22" s="580"/>
    </row>
    <row r="23" spans="1:19" x14ac:dyDescent="0.2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15" customHeight="1" x14ac:dyDescent="0.25">
      <c r="E24" s="5"/>
      <c r="P24" s="14"/>
    </row>
    <row r="25" spans="1:19" s="4" customFormat="1" ht="15.75" x14ac:dyDescent="0.25">
      <c r="E25" s="5"/>
    </row>
    <row r="26" spans="1:19" s="1" customFormat="1" ht="25.5" customHeight="1" x14ac:dyDescent="0.2">
      <c r="M26" s="8"/>
      <c r="N26" s="8"/>
      <c r="O26" s="8"/>
      <c r="P26" s="12"/>
      <c r="Q26" s="8"/>
      <c r="R26" s="8"/>
      <c r="S26" s="8"/>
    </row>
    <row r="27" spans="1:19" s="1" customFormat="1" ht="15" x14ac:dyDescent="0.2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"/>
    <row r="30" spans="1:19" s="1" customFormat="1" ht="15" x14ac:dyDescent="0.2"/>
    <row r="31" spans="1:19" s="1" customFormat="1" ht="15" x14ac:dyDescent="0.2"/>
    <row r="32" spans="1:19" s="1" customFormat="1" ht="15" x14ac:dyDescent="0.2"/>
    <row r="33" s="1" customFormat="1" ht="15" x14ac:dyDescent="0.2"/>
    <row r="34" s="1" customFormat="1" ht="15" x14ac:dyDescent="0.2"/>
    <row r="35" s="1" customFormat="1" ht="15" x14ac:dyDescent="0.2"/>
    <row r="36" s="1" customFormat="1" ht="15" x14ac:dyDescent="0.2"/>
    <row r="37" s="1" customFormat="1" ht="15" x14ac:dyDescent="0.2"/>
    <row r="38" s="1" customFormat="1" ht="15" x14ac:dyDescent="0.2"/>
    <row r="39" s="1" customFormat="1" ht="15" x14ac:dyDescent="0.2"/>
    <row r="40" s="1" customFormat="1" ht="15" x14ac:dyDescent="0.2"/>
    <row r="41" s="1" customFormat="1" ht="15" x14ac:dyDescent="0.2"/>
    <row r="42" s="1" customFormat="1" ht="15" x14ac:dyDescent="0.2"/>
    <row r="43" s="1" customFormat="1" ht="15" x14ac:dyDescent="0.2"/>
    <row r="44" s="1" customFormat="1" ht="15" x14ac:dyDescent="0.2"/>
    <row r="45" s="1" customFormat="1" ht="15" x14ac:dyDescent="0.2"/>
    <row r="46" s="1" customFormat="1" ht="15" x14ac:dyDescent="0.2"/>
    <row r="47" s="1" customFormat="1" ht="15" x14ac:dyDescent="0.2"/>
    <row r="48" s="1" customFormat="1" ht="15" x14ac:dyDescent="0.2"/>
    <row r="49" s="1" customFormat="1" ht="15" x14ac:dyDescent="0.2"/>
    <row r="50" s="1" customFormat="1" ht="15" x14ac:dyDescent="0.2"/>
    <row r="51" s="1" customFormat="1" ht="15" x14ac:dyDescent="0.2"/>
    <row r="52" s="1" customFormat="1" ht="15" x14ac:dyDescent="0.2"/>
    <row r="53" s="1" customFormat="1" ht="15" x14ac:dyDescent="0.2"/>
    <row r="54" s="1" customFormat="1" ht="15" x14ac:dyDescent="0.2"/>
    <row r="55" s="1" customFormat="1" ht="15" x14ac:dyDescent="0.2"/>
    <row r="56" s="1" customFormat="1" ht="15" x14ac:dyDescent="0.2"/>
    <row r="57" s="1" customFormat="1" ht="15" x14ac:dyDescent="0.2"/>
    <row r="58" s="1" customFormat="1" ht="15" x14ac:dyDescent="0.2"/>
    <row r="59" s="1" customFormat="1" ht="15" x14ac:dyDescent="0.2"/>
    <row r="60" s="1" customFormat="1" ht="15" x14ac:dyDescent="0.2"/>
    <row r="61" s="1" customFormat="1" ht="15" x14ac:dyDescent="0.2"/>
    <row r="62" s="1" customFormat="1" ht="15" x14ac:dyDescent="0.2"/>
    <row r="63" s="1" customFormat="1" ht="15" x14ac:dyDescent="0.2"/>
    <row r="64" s="1" customFormat="1" ht="15" x14ac:dyDescent="0.2"/>
    <row r="65" s="1" customFormat="1" ht="15" x14ac:dyDescent="0.2"/>
    <row r="66" s="1" customFormat="1" ht="15" x14ac:dyDescent="0.2"/>
    <row r="67" s="1" customFormat="1" ht="15" x14ac:dyDescent="0.2"/>
    <row r="68" s="1" customFormat="1" ht="15" x14ac:dyDescent="0.2"/>
    <row r="69" s="1" customFormat="1" ht="15" x14ac:dyDescent="0.2"/>
    <row r="70" s="1" customFormat="1" ht="15" x14ac:dyDescent="0.2"/>
    <row r="71" s="1" customFormat="1" ht="15" x14ac:dyDescent="0.2"/>
  </sheetData>
  <sheetProtection password="C3BA" sheet="1" objects="1" scenarios="1" selectLockedCells="1" selectUnlockedCells="1"/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2" fitToHeight="0" orientation="landscape" r:id="rId1"/>
  <headerFooter alignWithMargins="0"/>
  <rowBreaks count="1" manualBreakCount="1">
    <brk id="2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17" zoomScaleSheetLayoutView="80" workbookViewId="0">
      <selection activeCell="B62" sqref="B62"/>
    </sheetView>
  </sheetViews>
  <sheetFormatPr defaultColWidth="9.140625" defaultRowHeight="15.75" x14ac:dyDescent="0.25"/>
  <cols>
    <col min="1" max="1" width="10.140625" style="4" customWidth="1"/>
    <col min="2" max="2" width="34.140625" style="4" customWidth="1"/>
    <col min="3" max="3" width="18.5703125" style="5" customWidth="1"/>
    <col min="4" max="4" width="15.42578125" style="5" customWidth="1"/>
    <col min="5" max="5" width="15.5703125" style="5" customWidth="1"/>
    <col min="6" max="6" width="17" style="4" customWidth="1"/>
    <col min="7" max="7" width="13.85546875" style="4" customWidth="1"/>
    <col min="8" max="8" width="17.28515625" style="4" customWidth="1"/>
    <col min="9" max="9" width="15.140625" style="4" customWidth="1"/>
    <col min="10" max="10" width="11.7109375" style="4" customWidth="1"/>
    <col min="11" max="11" width="16.7109375" style="4" customWidth="1"/>
    <col min="12" max="13" width="15.140625" style="4" customWidth="1"/>
    <col min="14" max="14" width="16" style="4" customWidth="1"/>
    <col min="15" max="15" width="17.140625" style="4" customWidth="1"/>
    <col min="16" max="16" width="16.7109375" style="4" hidden="1" customWidth="1"/>
    <col min="17" max="17" width="16.42578125" style="4" hidden="1" customWidth="1"/>
    <col min="18" max="16384" width="9.140625" style="4"/>
  </cols>
  <sheetData>
    <row r="1" spans="1:17" ht="18.7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87"/>
      <c r="M1" s="84"/>
      <c r="N1" s="53"/>
      <c r="O1" s="53"/>
      <c r="P1" s="44"/>
      <c r="Q1" s="44"/>
    </row>
    <row r="2" spans="1:17" ht="18.75" customHeight="1" x14ac:dyDescent="0.35">
      <c r="A2" s="601" t="s">
        <v>172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44"/>
      <c r="Q2" s="44"/>
    </row>
    <row r="3" spans="1:17" s="46" customFormat="1" ht="32.25" customHeight="1" x14ac:dyDescent="0.3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45" t="s">
        <v>57</v>
      </c>
      <c r="Q3" s="45" t="s">
        <v>58</v>
      </c>
    </row>
    <row r="4" spans="1:17" s="46" customFormat="1" ht="36.75" customHeight="1" x14ac:dyDescent="0.25">
      <c r="A4" s="602" t="s">
        <v>65</v>
      </c>
      <c r="B4" s="602"/>
      <c r="C4" s="226" t="s">
        <v>83</v>
      </c>
      <c r="D4" s="226"/>
      <c r="E4" s="226"/>
      <c r="F4" s="227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5" customHeight="1" x14ac:dyDescent="0.25">
      <c r="A5" s="603" t="s">
        <v>66</v>
      </c>
      <c r="B5" s="603"/>
      <c r="C5" s="228"/>
      <c r="D5" s="228"/>
      <c r="E5" s="228"/>
      <c r="F5" s="229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5" customHeight="1" x14ac:dyDescent="0.25">
      <c r="A6" s="230"/>
      <c r="B6" s="230"/>
      <c r="C6" s="231"/>
      <c r="D6" s="232"/>
      <c r="E6" s="232"/>
      <c r="F6" s="229" t="s">
        <v>147</v>
      </c>
      <c r="P6" s="48">
        <f>SUM(P7:P8)</f>
        <v>0</v>
      </c>
      <c r="Q6" s="48">
        <f>SUM(Q7:Q8)</f>
        <v>0</v>
      </c>
    </row>
    <row r="7" spans="1:17" ht="42.75" customHeight="1" x14ac:dyDescent="0.25">
      <c r="A7" s="233"/>
      <c r="B7" s="604" t="s">
        <v>13</v>
      </c>
      <c r="C7" s="605"/>
      <c r="D7" s="404" t="s">
        <v>149</v>
      </c>
      <c r="E7" s="405" t="s">
        <v>129</v>
      </c>
      <c r="F7" s="404" t="s">
        <v>150</v>
      </c>
      <c r="I7" s="54"/>
      <c r="J7" s="54"/>
      <c r="P7" s="4">
        <v>0</v>
      </c>
      <c r="Q7" s="4">
        <v>0</v>
      </c>
    </row>
    <row r="8" spans="1:17" ht="14.45" customHeight="1" x14ac:dyDescent="0.25">
      <c r="A8" s="234"/>
      <c r="B8" s="593" t="s">
        <v>220</v>
      </c>
      <c r="C8" s="594"/>
      <c r="D8" s="395">
        <f>SUM(D9:D11)</f>
        <v>2922297.4299999997</v>
      </c>
      <c r="E8" s="395">
        <f t="shared" ref="E8:F8" si="0">SUM(E9:E11)</f>
        <v>2820492.4099999997</v>
      </c>
      <c r="F8" s="395">
        <f t="shared" si="0"/>
        <v>2890835.49</v>
      </c>
      <c r="G8" s="55"/>
      <c r="H8" s="55"/>
      <c r="I8" s="55"/>
      <c r="J8" s="55"/>
      <c r="P8" s="4">
        <v>0</v>
      </c>
      <c r="Q8" s="4">
        <v>0</v>
      </c>
    </row>
    <row r="9" spans="1:17" ht="14.45" customHeight="1" x14ac:dyDescent="0.25">
      <c r="A9" s="234"/>
      <c r="B9" s="595" t="s">
        <v>221</v>
      </c>
      <c r="C9" s="596"/>
      <c r="D9" s="396">
        <v>308722.8</v>
      </c>
      <c r="E9" s="396">
        <v>195633.42</v>
      </c>
      <c r="F9" s="396">
        <v>255358.68</v>
      </c>
      <c r="G9" s="55"/>
      <c r="H9" s="55"/>
      <c r="I9" s="55"/>
      <c r="J9" s="55"/>
      <c r="P9" s="4">
        <v>0</v>
      </c>
      <c r="Q9" s="4">
        <v>0</v>
      </c>
    </row>
    <row r="10" spans="1:17" ht="14.45" customHeight="1" x14ac:dyDescent="0.25">
      <c r="A10" s="234"/>
      <c r="B10" s="235" t="s">
        <v>222</v>
      </c>
      <c r="C10" s="236"/>
      <c r="D10" s="396">
        <v>2197358.8199999998</v>
      </c>
      <c r="E10" s="396">
        <v>2197358.8199999998</v>
      </c>
      <c r="F10" s="396">
        <v>2197358.8199999998</v>
      </c>
      <c r="G10" s="55"/>
      <c r="H10" s="55"/>
      <c r="I10" s="55"/>
      <c r="J10" s="55"/>
    </row>
    <row r="11" spans="1:17" ht="14.45" customHeight="1" x14ac:dyDescent="0.25">
      <c r="A11" s="234"/>
      <c r="B11" s="235" t="s">
        <v>223</v>
      </c>
      <c r="C11" s="236"/>
      <c r="D11" s="396">
        <v>416215.81</v>
      </c>
      <c r="E11" s="396">
        <v>427500.17</v>
      </c>
      <c r="F11" s="396">
        <v>438117.99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25">
      <c r="A12" s="237"/>
      <c r="B12" s="597" t="s">
        <v>67</v>
      </c>
      <c r="C12" s="598"/>
      <c r="D12" s="398">
        <v>255889.57</v>
      </c>
      <c r="E12" s="398">
        <v>262923.88</v>
      </c>
      <c r="F12" s="398">
        <v>269560.02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25">
      <c r="A13" s="237"/>
      <c r="B13" s="599" t="s">
        <v>75</v>
      </c>
      <c r="C13" s="600"/>
      <c r="D13" s="398">
        <v>15857325.9</v>
      </c>
      <c r="E13" s="398">
        <v>16285486.76</v>
      </c>
      <c r="F13" s="398">
        <v>16692414.890000001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25">
      <c r="A14" s="237"/>
      <c r="B14" s="589" t="s">
        <v>104</v>
      </c>
      <c r="C14" s="590"/>
      <c r="D14" s="397"/>
      <c r="E14" s="397"/>
      <c r="F14" s="397"/>
      <c r="G14" s="55"/>
      <c r="H14" s="55"/>
      <c r="I14" s="56"/>
      <c r="J14" s="56"/>
    </row>
    <row r="15" spans="1:17" x14ac:dyDescent="0.25">
      <c r="A15" s="237"/>
      <c r="B15" s="589" t="s">
        <v>37</v>
      </c>
      <c r="C15" s="590"/>
      <c r="D15" s="398">
        <v>126086.67</v>
      </c>
      <c r="E15" s="398">
        <v>129537.45</v>
      </c>
      <c r="F15" s="398">
        <v>132855.53</v>
      </c>
      <c r="G15" s="55"/>
      <c r="H15" s="55"/>
      <c r="I15" s="56"/>
      <c r="J15" s="56"/>
    </row>
    <row r="16" spans="1:17" ht="35.25" customHeight="1" x14ac:dyDescent="0.25">
      <c r="A16" s="238"/>
      <c r="B16" s="591" t="s">
        <v>68</v>
      </c>
      <c r="C16" s="592"/>
      <c r="D16" s="399">
        <v>3583.52</v>
      </c>
      <c r="E16" s="399">
        <v>3583.52</v>
      </c>
      <c r="F16" s="399">
        <v>3583.52</v>
      </c>
      <c r="G16" s="55"/>
      <c r="H16" s="55"/>
      <c r="I16" s="57"/>
      <c r="J16" s="57"/>
    </row>
    <row r="17" spans="1:17" x14ac:dyDescent="0.25">
      <c r="A17" s="238"/>
      <c r="B17" s="616" t="s">
        <v>38</v>
      </c>
      <c r="C17" s="617"/>
      <c r="D17" s="400"/>
      <c r="E17" s="400"/>
      <c r="F17" s="400"/>
      <c r="G17" s="55"/>
      <c r="H17" s="55"/>
      <c r="I17" s="57"/>
      <c r="J17" s="57"/>
    </row>
    <row r="18" spans="1:17" ht="31.5" x14ac:dyDescent="0.25">
      <c r="A18" s="238"/>
      <c r="B18" s="239" t="s">
        <v>91</v>
      </c>
      <c r="C18" s="240"/>
      <c r="D18" s="401">
        <v>0</v>
      </c>
      <c r="E18" s="403"/>
      <c r="F18" s="403"/>
      <c r="G18" s="55"/>
      <c r="H18" s="55"/>
      <c r="I18" s="57"/>
      <c r="J18" s="57"/>
    </row>
    <row r="19" spans="1:17" x14ac:dyDescent="0.25">
      <c r="A19" s="241"/>
      <c r="B19" s="618" t="s">
        <v>69</v>
      </c>
      <c r="C19" s="619"/>
      <c r="D19" s="402">
        <f>SUM(D8+D12+D13+D14+D15+D16+D17+D18)</f>
        <v>19165183.09</v>
      </c>
      <c r="E19" s="402">
        <f t="shared" ref="E19:F19" si="1">SUM(E8+E12+E13+E14+E15+E16+E17)</f>
        <v>19502024.02</v>
      </c>
      <c r="F19" s="402">
        <f t="shared" si="1"/>
        <v>19989249.450000003</v>
      </c>
      <c r="I19" s="55"/>
      <c r="J19" s="55"/>
    </row>
    <row r="20" spans="1:17" x14ac:dyDescent="0.25">
      <c r="A20" s="628"/>
      <c r="B20" s="629"/>
      <c r="C20" s="630"/>
      <c r="D20" s="58"/>
      <c r="E20" s="94"/>
      <c r="F20" s="59"/>
      <c r="G20" s="60"/>
    </row>
    <row r="21" spans="1:17" x14ac:dyDescent="0.25">
      <c r="A21" s="632" t="s">
        <v>70</v>
      </c>
      <c r="B21" s="632"/>
      <c r="C21" s="632"/>
      <c r="D21" s="242"/>
      <c r="E21" s="242"/>
      <c r="F21" s="243"/>
      <c r="G21" s="244"/>
      <c r="H21" s="245"/>
      <c r="I21" s="245"/>
      <c r="J21" s="245"/>
      <c r="K21" s="245"/>
      <c r="L21" s="245"/>
      <c r="M21" s="245"/>
      <c r="N21" s="246"/>
      <c r="O21" s="246"/>
    </row>
    <row r="22" spans="1:17" x14ac:dyDescent="0.25">
      <c r="A22" s="631" t="s">
        <v>54</v>
      </c>
      <c r="B22" s="631"/>
      <c r="C22" s="631"/>
      <c r="D22" s="627" t="s">
        <v>71</v>
      </c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</row>
    <row r="23" spans="1:17" ht="45" x14ac:dyDescent="0.25">
      <c r="A23" s="614" t="s">
        <v>55</v>
      </c>
      <c r="B23" s="610" t="s">
        <v>56</v>
      </c>
      <c r="C23" s="612" t="s">
        <v>149</v>
      </c>
      <c r="D23" s="622" t="s">
        <v>219</v>
      </c>
      <c r="E23" s="623"/>
      <c r="F23" s="624"/>
      <c r="G23" s="625" t="s">
        <v>39</v>
      </c>
      <c r="H23" s="625" t="s">
        <v>76</v>
      </c>
      <c r="I23" s="625" t="s">
        <v>36</v>
      </c>
      <c r="J23" s="625" t="s">
        <v>37</v>
      </c>
      <c r="K23" s="625" t="s">
        <v>77</v>
      </c>
      <c r="L23" s="625" t="s">
        <v>38</v>
      </c>
      <c r="M23" s="221" t="s">
        <v>92</v>
      </c>
      <c r="N23" s="620" t="s">
        <v>130</v>
      </c>
      <c r="O23" s="620" t="s">
        <v>165</v>
      </c>
    </row>
    <row r="24" spans="1:17" ht="43.5" customHeight="1" x14ac:dyDescent="0.25">
      <c r="A24" s="615"/>
      <c r="B24" s="611"/>
      <c r="C24" s="613"/>
      <c r="D24" s="263" t="s">
        <v>98</v>
      </c>
      <c r="E24" s="263" t="s">
        <v>42</v>
      </c>
      <c r="F24" s="263" t="s">
        <v>43</v>
      </c>
      <c r="G24" s="626"/>
      <c r="H24" s="626"/>
      <c r="I24" s="626"/>
      <c r="J24" s="626"/>
      <c r="K24" s="626"/>
      <c r="L24" s="626"/>
      <c r="M24" s="264"/>
      <c r="N24" s="621"/>
      <c r="O24" s="621"/>
    </row>
    <row r="25" spans="1:17" ht="18.75" x14ac:dyDescent="0.3">
      <c r="A25" s="247">
        <v>3</v>
      </c>
      <c r="B25" s="248" t="s">
        <v>59</v>
      </c>
      <c r="C25" s="406">
        <f>C26+C30+C36+C39+C42+C44</f>
        <v>16503828.26</v>
      </c>
      <c r="D25" s="421">
        <f t="shared" ref="D25:M25" si="2">D26+D30+D36+D42</f>
        <v>0</v>
      </c>
      <c r="E25" s="421">
        <f>E26+E30+E36+E39+E42</f>
        <v>0</v>
      </c>
      <c r="F25" s="421">
        <f t="shared" si="2"/>
        <v>53089.13</v>
      </c>
      <c r="G25" s="421">
        <f t="shared" si="2"/>
        <v>255889.57</v>
      </c>
      <c r="H25" s="421">
        <f>H26+H30+H36+H42+H44</f>
        <v>15837417.479999999</v>
      </c>
      <c r="I25" s="421">
        <f t="shared" si="2"/>
        <v>242361.4</v>
      </c>
      <c r="J25" s="421">
        <f t="shared" si="2"/>
        <v>111487.16</v>
      </c>
      <c r="K25" s="421">
        <f t="shared" si="2"/>
        <v>3583.52</v>
      </c>
      <c r="L25" s="421">
        <f t="shared" si="2"/>
        <v>0</v>
      </c>
      <c r="M25" s="421">
        <f t="shared" si="2"/>
        <v>0</v>
      </c>
      <c r="N25" s="421">
        <f>N26+N30+N36+N39+N42+N44</f>
        <v>16793151.490000002</v>
      </c>
      <c r="O25" s="421">
        <f>O26+O30+O36+O39+O42+O44</f>
        <v>17234056.66</v>
      </c>
    </row>
    <row r="26" spans="1:17" ht="18.75" x14ac:dyDescent="0.3">
      <c r="A26" s="249">
        <v>31</v>
      </c>
      <c r="B26" s="250" t="s">
        <v>2</v>
      </c>
      <c r="C26" s="407">
        <f t="shared" ref="C26:M26" si="3">C27+C28+C29</f>
        <v>11010020.57</v>
      </c>
      <c r="D26" s="418">
        <f t="shared" si="3"/>
        <v>0</v>
      </c>
      <c r="E26" s="418">
        <f t="shared" si="3"/>
        <v>0</v>
      </c>
      <c r="F26" s="418">
        <f t="shared" si="3"/>
        <v>0</v>
      </c>
      <c r="G26" s="418">
        <f t="shared" si="3"/>
        <v>0</v>
      </c>
      <c r="H26" s="418">
        <f t="shared" si="3"/>
        <v>11010020.57</v>
      </c>
      <c r="I26" s="418">
        <f t="shared" si="3"/>
        <v>0</v>
      </c>
      <c r="J26" s="418">
        <f t="shared" si="3"/>
        <v>0</v>
      </c>
      <c r="K26" s="418">
        <f t="shared" si="3"/>
        <v>0</v>
      </c>
      <c r="L26" s="418">
        <f t="shared" si="3"/>
        <v>0</v>
      </c>
      <c r="M26" s="418">
        <f t="shared" si="3"/>
        <v>0</v>
      </c>
      <c r="N26" s="418">
        <v>11307452.390000001</v>
      </c>
      <c r="O26" s="427">
        <v>11590682.859999999</v>
      </c>
    </row>
    <row r="27" spans="1:17" ht="18.75" hidden="1" x14ac:dyDescent="0.3">
      <c r="A27" s="251">
        <v>311</v>
      </c>
      <c r="B27" s="252" t="s">
        <v>60</v>
      </c>
      <c r="C27" s="408">
        <v>9380582.6500000004</v>
      </c>
      <c r="D27" s="416"/>
      <c r="E27" s="416"/>
      <c r="F27" s="416"/>
      <c r="G27" s="416"/>
      <c r="H27" s="416">
        <v>9380582.6500000004</v>
      </c>
      <c r="I27" s="416"/>
      <c r="J27" s="416"/>
      <c r="K27" s="416"/>
      <c r="L27" s="416"/>
      <c r="M27" s="416"/>
      <c r="N27" s="416"/>
      <c r="O27" s="428"/>
    </row>
    <row r="28" spans="1:17" s="51" customFormat="1" ht="18.75" hidden="1" x14ac:dyDescent="0.3">
      <c r="A28" s="253">
        <v>312</v>
      </c>
      <c r="B28" s="252" t="s">
        <v>61</v>
      </c>
      <c r="C28" s="408">
        <v>303006.17</v>
      </c>
      <c r="D28" s="416"/>
      <c r="E28" s="415"/>
      <c r="F28" s="415"/>
      <c r="G28" s="415"/>
      <c r="H28" s="415">
        <v>303006.17</v>
      </c>
      <c r="I28" s="415"/>
      <c r="J28" s="415"/>
      <c r="K28" s="415"/>
      <c r="L28" s="415"/>
      <c r="M28" s="415"/>
      <c r="N28" s="416"/>
      <c r="O28" s="428"/>
      <c r="P28" s="50">
        <f>P5+P21</f>
        <v>0</v>
      </c>
      <c r="Q28" s="49">
        <f>Q5+Q21</f>
        <v>0</v>
      </c>
    </row>
    <row r="29" spans="1:17" s="51" customFormat="1" ht="18.75" hidden="1" x14ac:dyDescent="0.3">
      <c r="A29" s="253">
        <v>313</v>
      </c>
      <c r="B29" s="252" t="s">
        <v>3</v>
      </c>
      <c r="C29" s="408">
        <v>1326431.75</v>
      </c>
      <c r="D29" s="416"/>
      <c r="E29" s="417"/>
      <c r="F29" s="417"/>
      <c r="G29" s="417"/>
      <c r="H29" s="417">
        <v>1326431.75</v>
      </c>
      <c r="I29" s="417"/>
      <c r="J29" s="417"/>
      <c r="K29" s="417"/>
      <c r="L29" s="417"/>
      <c r="M29" s="417"/>
      <c r="N29" s="416"/>
      <c r="O29" s="428"/>
      <c r="P29" s="52"/>
      <c r="Q29" s="52"/>
    </row>
    <row r="30" spans="1:17" ht="19.899999999999999" customHeight="1" x14ac:dyDescent="0.3">
      <c r="A30" s="254">
        <v>32</v>
      </c>
      <c r="B30" s="255" t="s">
        <v>4</v>
      </c>
      <c r="C30" s="407">
        <f>SUM(C31:C35)</f>
        <v>5375817.0899999999</v>
      </c>
      <c r="D30" s="418">
        <f>D31+D32+D33+D35</f>
        <v>0</v>
      </c>
      <c r="E30" s="418">
        <f>E31+E32+E33+E34+E35</f>
        <v>0</v>
      </c>
      <c r="F30" s="418">
        <f>F31+F32+F33+F35</f>
        <v>53089.13</v>
      </c>
      <c r="G30" s="418">
        <f>G31+G32+G33+G35</f>
        <v>255889.57</v>
      </c>
      <c r="H30" s="418">
        <f>H31+H32+H33+H34+H35</f>
        <v>4709406.3099999996</v>
      </c>
      <c r="I30" s="418">
        <f t="shared" ref="I30:M30" si="4">I31+I32+I33+I34+I35</f>
        <v>242361.4</v>
      </c>
      <c r="J30" s="418">
        <f t="shared" si="4"/>
        <v>111487.16</v>
      </c>
      <c r="K30" s="418">
        <f t="shared" si="4"/>
        <v>3583.52</v>
      </c>
      <c r="L30" s="418">
        <f t="shared" si="4"/>
        <v>0</v>
      </c>
      <c r="M30" s="418">
        <f t="shared" si="4"/>
        <v>0</v>
      </c>
      <c r="N30" s="418">
        <v>5367575.82</v>
      </c>
      <c r="O30" s="427">
        <v>5533877.4800000004</v>
      </c>
      <c r="P30" s="44"/>
      <c r="Q30" s="44"/>
    </row>
    <row r="31" spans="1:17" s="46" customFormat="1" ht="36.75" hidden="1" customHeight="1" x14ac:dyDescent="0.3">
      <c r="A31" s="253">
        <v>321</v>
      </c>
      <c r="B31" s="252" t="s">
        <v>5</v>
      </c>
      <c r="C31" s="408">
        <v>281903.24</v>
      </c>
      <c r="D31" s="416"/>
      <c r="E31" s="415"/>
      <c r="F31" s="415"/>
      <c r="G31" s="415"/>
      <c r="H31" s="416">
        <v>281903.24</v>
      </c>
      <c r="I31" s="415"/>
      <c r="J31" s="415"/>
      <c r="K31" s="415"/>
      <c r="L31" s="415"/>
      <c r="M31" s="415"/>
      <c r="N31" s="416"/>
      <c r="O31" s="428"/>
      <c r="P31" s="47"/>
      <c r="Q31" s="47"/>
    </row>
    <row r="32" spans="1:17" s="46" customFormat="1" ht="14.45" hidden="1" customHeight="1" x14ac:dyDescent="0.3">
      <c r="A32" s="253">
        <v>322</v>
      </c>
      <c r="B32" s="252" t="s">
        <v>6</v>
      </c>
      <c r="C32" s="408">
        <v>3730439.97</v>
      </c>
      <c r="D32" s="416"/>
      <c r="E32" s="415"/>
      <c r="F32" s="415"/>
      <c r="G32" s="415">
        <v>255889.57</v>
      </c>
      <c r="H32" s="415">
        <v>3296701.84</v>
      </c>
      <c r="I32" s="415">
        <v>66361.399999999994</v>
      </c>
      <c r="J32" s="415">
        <v>111487.16</v>
      </c>
      <c r="K32" s="415"/>
      <c r="L32" s="415"/>
      <c r="M32" s="415"/>
      <c r="N32" s="416"/>
      <c r="O32" s="428"/>
      <c r="P32" s="47"/>
      <c r="Q32" s="47"/>
    </row>
    <row r="33" spans="1:17" ht="15" hidden="1" customHeight="1" x14ac:dyDescent="0.3">
      <c r="A33" s="253">
        <v>323</v>
      </c>
      <c r="B33" s="252" t="s">
        <v>7</v>
      </c>
      <c r="C33" s="465">
        <v>1208981.6200000001</v>
      </c>
      <c r="D33" s="416"/>
      <c r="E33" s="415">
        <v>0</v>
      </c>
      <c r="F33" s="415">
        <v>53089.13</v>
      </c>
      <c r="G33" s="415"/>
      <c r="H33" s="415">
        <v>976308.97</v>
      </c>
      <c r="I33" s="464">
        <v>176000</v>
      </c>
      <c r="J33" s="415"/>
      <c r="K33" s="415">
        <v>3583.52</v>
      </c>
      <c r="L33" s="415"/>
      <c r="M33" s="415"/>
      <c r="N33" s="416"/>
      <c r="O33" s="428"/>
      <c r="P33" s="48">
        <f>SUM(P35:P36)</f>
        <v>0</v>
      </c>
      <c r="Q33" s="48">
        <f>SUM(Q35:Q36)</f>
        <v>0</v>
      </c>
    </row>
    <row r="34" spans="1:17" ht="14.45" hidden="1" customHeight="1" x14ac:dyDescent="0.3">
      <c r="A34" s="253">
        <v>324</v>
      </c>
      <c r="B34" s="256" t="s">
        <v>82</v>
      </c>
      <c r="C34" s="408">
        <v>5710</v>
      </c>
      <c r="D34" s="416"/>
      <c r="E34" s="415"/>
      <c r="F34" s="415"/>
      <c r="G34" s="415"/>
      <c r="H34" s="415">
        <v>5710</v>
      </c>
      <c r="I34" s="415"/>
      <c r="J34" s="415"/>
      <c r="K34" s="415"/>
      <c r="L34" s="415"/>
      <c r="M34" s="415"/>
      <c r="N34" s="416"/>
      <c r="O34" s="428"/>
      <c r="P34" s="48"/>
      <c r="Q34" s="48"/>
    </row>
    <row r="35" spans="1:17" ht="14.45" hidden="1" customHeight="1" x14ac:dyDescent="0.3">
      <c r="A35" s="253">
        <v>329</v>
      </c>
      <c r="B35" s="252" t="s">
        <v>8</v>
      </c>
      <c r="C35" s="408">
        <v>148782.26</v>
      </c>
      <c r="D35" s="416"/>
      <c r="E35" s="416"/>
      <c r="F35" s="416"/>
      <c r="G35" s="416"/>
      <c r="H35" s="416">
        <v>148782.26</v>
      </c>
      <c r="I35" s="416"/>
      <c r="J35" s="416"/>
      <c r="K35" s="416"/>
      <c r="L35" s="416"/>
      <c r="M35" s="416"/>
      <c r="N35" s="416"/>
      <c r="O35" s="428"/>
      <c r="P35" s="4">
        <v>0</v>
      </c>
      <c r="Q35" s="4">
        <v>0</v>
      </c>
    </row>
    <row r="36" spans="1:17" ht="14.45" customHeight="1" x14ac:dyDescent="0.3">
      <c r="A36" s="254">
        <v>34</v>
      </c>
      <c r="B36" s="255" t="s">
        <v>9</v>
      </c>
      <c r="C36" s="409">
        <f>C37+C38</f>
        <v>117990.6</v>
      </c>
      <c r="D36" s="423">
        <f t="shared" ref="D36:M36" si="5">D38</f>
        <v>0</v>
      </c>
      <c r="E36" s="418">
        <f t="shared" si="5"/>
        <v>0</v>
      </c>
      <c r="F36" s="418">
        <f t="shared" si="5"/>
        <v>0</v>
      </c>
      <c r="G36" s="418">
        <f t="shared" si="5"/>
        <v>0</v>
      </c>
      <c r="H36" s="418">
        <f>H37+H38</f>
        <v>117990.6</v>
      </c>
      <c r="I36" s="418">
        <f t="shared" si="5"/>
        <v>0</v>
      </c>
      <c r="J36" s="418">
        <f t="shared" si="5"/>
        <v>0</v>
      </c>
      <c r="K36" s="418">
        <f t="shared" si="5"/>
        <v>0</v>
      </c>
      <c r="L36" s="418">
        <f t="shared" si="5"/>
        <v>0</v>
      </c>
      <c r="M36" s="418">
        <f t="shared" si="5"/>
        <v>0</v>
      </c>
      <c r="N36" s="418">
        <v>118123.28</v>
      </c>
      <c r="O36" s="427">
        <v>109496.32000000001</v>
      </c>
      <c r="P36" s="4">
        <v>0</v>
      </c>
      <c r="Q36" s="4">
        <v>0</v>
      </c>
    </row>
    <row r="37" spans="1:17" ht="14.45" hidden="1" customHeight="1" x14ac:dyDescent="0.3">
      <c r="A37" s="253">
        <v>342</v>
      </c>
      <c r="B37" s="252" t="s">
        <v>81</v>
      </c>
      <c r="C37" s="410"/>
      <c r="D37" s="423"/>
      <c r="E37" s="418"/>
      <c r="F37" s="418"/>
      <c r="G37" s="418"/>
      <c r="H37" s="422"/>
      <c r="I37" s="418"/>
      <c r="J37" s="418"/>
      <c r="K37" s="418"/>
      <c r="L37" s="418"/>
      <c r="M37" s="418"/>
      <c r="N37" s="418"/>
      <c r="O37" s="427"/>
    </row>
    <row r="38" spans="1:17" ht="14.45" hidden="1" customHeight="1" x14ac:dyDescent="0.3">
      <c r="A38" s="253">
        <v>343</v>
      </c>
      <c r="B38" s="252" t="s">
        <v>10</v>
      </c>
      <c r="C38" s="408">
        <v>117990.6</v>
      </c>
      <c r="D38" s="416"/>
      <c r="E38" s="416"/>
      <c r="F38" s="416"/>
      <c r="G38" s="416"/>
      <c r="H38" s="416">
        <v>117990.6</v>
      </c>
      <c r="I38" s="416"/>
      <c r="J38" s="416"/>
      <c r="K38" s="416"/>
      <c r="L38" s="416"/>
      <c r="M38" s="416"/>
      <c r="N38" s="416"/>
      <c r="O38" s="428"/>
      <c r="P38" s="4">
        <v>0</v>
      </c>
      <c r="Q38" s="4">
        <v>0</v>
      </c>
    </row>
    <row r="39" spans="1:17" ht="24.6" customHeight="1" x14ac:dyDescent="0.3">
      <c r="A39" s="254">
        <v>36</v>
      </c>
      <c r="B39" s="255" t="s">
        <v>215</v>
      </c>
      <c r="C39" s="407">
        <f>SUM(C40+C41)</f>
        <v>0</v>
      </c>
      <c r="D39" s="418">
        <f t="shared" ref="D39:E39" si="6">SUM(D40+D41)</f>
        <v>0</v>
      </c>
      <c r="E39" s="418">
        <f t="shared" si="6"/>
        <v>0</v>
      </c>
      <c r="F39" s="418"/>
      <c r="G39" s="418"/>
      <c r="H39" s="418"/>
      <c r="I39" s="422"/>
      <c r="J39" s="422"/>
      <c r="K39" s="422"/>
      <c r="L39" s="422"/>
      <c r="M39" s="422"/>
      <c r="N39" s="422">
        <v>0</v>
      </c>
      <c r="O39" s="429">
        <v>0</v>
      </c>
    </row>
    <row r="40" spans="1:17" ht="14.45" hidden="1" customHeight="1" x14ac:dyDescent="0.3">
      <c r="A40" s="253">
        <v>366</v>
      </c>
      <c r="B40" s="252" t="s">
        <v>109</v>
      </c>
      <c r="C40" s="411">
        <v>0</v>
      </c>
      <c r="D40" s="416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9"/>
    </row>
    <row r="41" spans="1:17" ht="14.45" hidden="1" customHeight="1" x14ac:dyDescent="0.3">
      <c r="A41" s="253">
        <v>368</v>
      </c>
      <c r="B41" s="252" t="s">
        <v>110</v>
      </c>
      <c r="C41" s="411">
        <v>0</v>
      </c>
      <c r="D41" s="416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9"/>
    </row>
    <row r="42" spans="1:17" ht="24.6" customHeight="1" x14ac:dyDescent="0.3">
      <c r="A42" s="254">
        <v>37</v>
      </c>
      <c r="B42" s="255" t="s">
        <v>208</v>
      </c>
      <c r="C42" s="409">
        <f>C43</f>
        <v>0</v>
      </c>
      <c r="D42" s="425">
        <f>C42-I42</f>
        <v>0</v>
      </c>
      <c r="E42" s="418">
        <f t="shared" ref="E42:M42" si="7">E43</f>
        <v>0</v>
      </c>
      <c r="F42" s="418">
        <f t="shared" si="7"/>
        <v>0</v>
      </c>
      <c r="G42" s="418">
        <f t="shared" si="7"/>
        <v>0</v>
      </c>
      <c r="H42" s="418">
        <f t="shared" si="7"/>
        <v>0</v>
      </c>
      <c r="I42" s="418">
        <f t="shared" si="7"/>
        <v>0</v>
      </c>
      <c r="J42" s="418">
        <f t="shared" si="7"/>
        <v>0</v>
      </c>
      <c r="K42" s="418">
        <f t="shared" si="7"/>
        <v>0</v>
      </c>
      <c r="L42" s="418">
        <f t="shared" si="7"/>
        <v>0</v>
      </c>
      <c r="M42" s="418">
        <f t="shared" si="7"/>
        <v>0</v>
      </c>
      <c r="N42" s="418">
        <v>0</v>
      </c>
      <c r="O42" s="427">
        <v>0</v>
      </c>
      <c r="P42" s="4">
        <v>0</v>
      </c>
      <c r="Q42" s="4">
        <v>0</v>
      </c>
    </row>
    <row r="43" spans="1:17" ht="14.45" hidden="1" customHeight="1" x14ac:dyDescent="0.3">
      <c r="A43" s="253">
        <v>372</v>
      </c>
      <c r="B43" s="252" t="s">
        <v>72</v>
      </c>
      <c r="C43" s="408">
        <v>0</v>
      </c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28"/>
      <c r="P43" s="4">
        <v>0</v>
      </c>
      <c r="Q43" s="4">
        <v>0</v>
      </c>
    </row>
    <row r="44" spans="1:17" ht="14.45" customHeight="1" x14ac:dyDescent="0.3">
      <c r="A44" s="254">
        <v>38</v>
      </c>
      <c r="B44" s="255" t="s">
        <v>62</v>
      </c>
      <c r="C44" s="407">
        <v>0</v>
      </c>
      <c r="D44" s="422"/>
      <c r="E44" s="422"/>
      <c r="F44" s="422"/>
      <c r="G44" s="422"/>
      <c r="H44" s="418">
        <v>0</v>
      </c>
      <c r="I44" s="422"/>
      <c r="J44" s="422"/>
      <c r="K44" s="422"/>
      <c r="L44" s="422"/>
      <c r="M44" s="422"/>
      <c r="N44" s="422">
        <v>0</v>
      </c>
      <c r="O44" s="430">
        <v>0</v>
      </c>
    </row>
    <row r="45" spans="1:17" ht="30" customHeight="1" x14ac:dyDescent="0.3">
      <c r="A45" s="254">
        <v>4</v>
      </c>
      <c r="B45" s="255" t="s">
        <v>17</v>
      </c>
      <c r="C45" s="409">
        <f>C46+C47+C48++C49+C50+C51+C53+C54+C55+C56+C57</f>
        <v>276190.78999999998</v>
      </c>
      <c r="D45" s="423">
        <f>D46+D47+D48++D49+D50+D51+D53+D54+D55</f>
        <v>0</v>
      </c>
      <c r="E45" s="423">
        <f t="shared" ref="E45" si="8">E46+E47+E48++E49+E50+E51+E53+E54</f>
        <v>0</v>
      </c>
      <c r="F45" s="423">
        <f>F46+F47+F48+F49+F50+F51+F53+F54+F55+F57</f>
        <v>175321.46</v>
      </c>
      <c r="G45" s="423">
        <f>G46+G47+G48+G49+G50+G51+G52+G53+G54+G55+G56+G57</f>
        <v>0</v>
      </c>
      <c r="H45" s="423">
        <f>H46+H47+H49+H48+H50+H51+H53+H54+H55+H56+H57</f>
        <v>19908.419999999998</v>
      </c>
      <c r="I45" s="423">
        <f>I46+I48+I50+I51+I53+I59</f>
        <v>66361.399999999994</v>
      </c>
      <c r="J45" s="418">
        <f>J48+J50+J51+J53+J59</f>
        <v>14599.51</v>
      </c>
      <c r="K45" s="418">
        <f>K46+K47+K48+K49+K50+K51+K52+K53+K54+K55+K56+K57+K58</f>
        <v>0</v>
      </c>
      <c r="L45" s="418">
        <f>L48+L50+L51+L53+L59</f>
        <v>0</v>
      </c>
      <c r="M45" s="418">
        <f>M48+M50+M51+M53+M59</f>
        <v>0</v>
      </c>
      <c r="N45" s="418">
        <f>SUM(N46:N57)</f>
        <v>326160.67</v>
      </c>
      <c r="O45" s="418">
        <f>SUM(O46:O57)</f>
        <v>375112.69</v>
      </c>
      <c r="P45" s="4">
        <v>0</v>
      </c>
      <c r="Q45" s="4">
        <v>0</v>
      </c>
    </row>
    <row r="46" spans="1:17" ht="18" hidden="1" customHeight="1" x14ac:dyDescent="0.3">
      <c r="A46" s="253">
        <v>411</v>
      </c>
      <c r="B46" s="252" t="s">
        <v>44</v>
      </c>
      <c r="C46" s="408">
        <v>0</v>
      </c>
      <c r="D46" s="422"/>
      <c r="E46" s="422"/>
      <c r="F46" s="422"/>
      <c r="G46" s="422"/>
      <c r="H46" s="422"/>
      <c r="I46" s="422"/>
      <c r="J46" s="422"/>
      <c r="K46" s="422"/>
      <c r="L46" s="422"/>
      <c r="M46" s="422"/>
      <c r="N46" s="416"/>
      <c r="O46" s="429"/>
    </row>
    <row r="47" spans="1:17" ht="18" hidden="1" customHeight="1" x14ac:dyDescent="0.3">
      <c r="A47" s="253">
        <v>421</v>
      </c>
      <c r="B47" s="252" t="s">
        <v>86</v>
      </c>
      <c r="C47" s="408">
        <v>0</v>
      </c>
      <c r="D47" s="422"/>
      <c r="E47" s="422"/>
      <c r="F47" s="422"/>
      <c r="G47" s="422"/>
      <c r="H47" s="422"/>
      <c r="I47" s="422"/>
      <c r="J47" s="422"/>
      <c r="K47" s="422"/>
      <c r="L47" s="422"/>
      <c r="M47" s="422"/>
      <c r="N47" s="416"/>
      <c r="O47" s="429"/>
    </row>
    <row r="48" spans="1:17" ht="23.25" hidden="1" customHeight="1" x14ac:dyDescent="0.3">
      <c r="A48" s="253">
        <v>422</v>
      </c>
      <c r="B48" s="252" t="s">
        <v>11</v>
      </c>
      <c r="C48" s="408">
        <v>276190.78999999998</v>
      </c>
      <c r="D48" s="416"/>
      <c r="E48" s="416"/>
      <c r="F48" s="416">
        <v>175321.46</v>
      </c>
      <c r="G48" s="416"/>
      <c r="H48" s="416">
        <v>19908.419999999998</v>
      </c>
      <c r="I48" s="416">
        <v>66361.399999999994</v>
      </c>
      <c r="J48" s="416">
        <v>14599.51</v>
      </c>
      <c r="K48" s="416"/>
      <c r="L48" s="416"/>
      <c r="M48" s="416"/>
      <c r="N48" s="416"/>
      <c r="O48" s="428"/>
    </row>
    <row r="49" spans="1:15" ht="18.75" hidden="1" x14ac:dyDescent="0.3">
      <c r="A49" s="253">
        <v>423</v>
      </c>
      <c r="B49" s="252" t="s">
        <v>49</v>
      </c>
      <c r="C49" s="408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31"/>
    </row>
    <row r="50" spans="1:15" ht="18.75" hidden="1" x14ac:dyDescent="0.3">
      <c r="A50" s="253">
        <v>424</v>
      </c>
      <c r="B50" s="252" t="s">
        <v>18</v>
      </c>
      <c r="C50" s="408">
        <v>0</v>
      </c>
      <c r="D50" s="424"/>
      <c r="E50" s="424"/>
      <c r="F50" s="424"/>
      <c r="G50" s="416"/>
      <c r="H50" s="424"/>
      <c r="I50" s="424"/>
      <c r="J50" s="424"/>
      <c r="K50" s="424"/>
      <c r="L50" s="424"/>
      <c r="M50" s="424"/>
      <c r="N50" s="416"/>
      <c r="O50" s="416"/>
    </row>
    <row r="51" spans="1:15" ht="18.75" hidden="1" x14ac:dyDescent="0.3">
      <c r="A51" s="253">
        <v>426</v>
      </c>
      <c r="B51" s="252" t="s">
        <v>63</v>
      </c>
      <c r="C51" s="408">
        <v>0</v>
      </c>
      <c r="D51" s="416"/>
      <c r="E51" s="416"/>
      <c r="F51" s="416">
        <v>0</v>
      </c>
      <c r="G51" s="416"/>
      <c r="H51" s="416"/>
      <c r="I51" s="416"/>
      <c r="J51" s="416"/>
      <c r="K51" s="416"/>
      <c r="L51" s="416"/>
      <c r="M51" s="416"/>
      <c r="N51" s="416"/>
      <c r="O51" s="416"/>
    </row>
    <row r="52" spans="1:15" ht="25.5" x14ac:dyDescent="0.3">
      <c r="A52" s="254">
        <v>42</v>
      </c>
      <c r="B52" s="255" t="s">
        <v>216</v>
      </c>
      <c r="C52" s="408">
        <f>SUM(C46:C51)</f>
        <v>276190.78999999998</v>
      </c>
      <c r="D52" s="416">
        <f>SUM(D48:D51)</f>
        <v>0</v>
      </c>
      <c r="E52" s="416">
        <f>SUM(E48:E51)</f>
        <v>0</v>
      </c>
      <c r="F52" s="416">
        <f>SUM(F48:F51)</f>
        <v>175321.46</v>
      </c>
      <c r="G52" s="416">
        <f>SUM(G48:G51)</f>
        <v>0</v>
      </c>
      <c r="H52" s="416">
        <f>SUM(H48:H51)</f>
        <v>19908.419999999998</v>
      </c>
      <c r="I52" s="416">
        <f t="shared" ref="I52:L52" si="9">SUM(I48:I51)</f>
        <v>66361.399999999994</v>
      </c>
      <c r="J52" s="416">
        <f t="shared" si="9"/>
        <v>14599.51</v>
      </c>
      <c r="K52" s="416">
        <f t="shared" si="9"/>
        <v>0</v>
      </c>
      <c r="L52" s="416">
        <f t="shared" si="9"/>
        <v>0</v>
      </c>
      <c r="M52" s="416"/>
      <c r="N52" s="416">
        <v>326160.67</v>
      </c>
      <c r="O52" s="416">
        <v>375112.69</v>
      </c>
    </row>
    <row r="53" spans="1:15" ht="38.450000000000003" hidden="1" customHeight="1" x14ac:dyDescent="0.3">
      <c r="A53" s="254">
        <v>451</v>
      </c>
      <c r="B53" s="255" t="s">
        <v>112</v>
      </c>
      <c r="C53" s="412">
        <v>0</v>
      </c>
      <c r="D53" s="432">
        <v>0</v>
      </c>
      <c r="E53" s="424"/>
      <c r="F53" s="432">
        <v>0</v>
      </c>
      <c r="G53" s="424">
        <v>0</v>
      </c>
      <c r="H53" s="425">
        <v>0</v>
      </c>
      <c r="I53" s="424"/>
      <c r="J53" s="424"/>
      <c r="K53" s="432">
        <v>0</v>
      </c>
      <c r="L53" s="432">
        <v>0</v>
      </c>
      <c r="M53" s="432">
        <v>0</v>
      </c>
      <c r="N53" s="416">
        <v>0</v>
      </c>
      <c r="O53" s="416">
        <v>0</v>
      </c>
    </row>
    <row r="54" spans="1:15" ht="38.25" hidden="1" x14ac:dyDescent="0.3">
      <c r="A54" s="254">
        <v>451</v>
      </c>
      <c r="B54" s="255" t="s">
        <v>114</v>
      </c>
      <c r="C54" s="412"/>
      <c r="D54" s="424"/>
      <c r="E54" s="424"/>
      <c r="F54" s="425"/>
      <c r="G54" s="432">
        <v>0</v>
      </c>
      <c r="H54" s="425">
        <v>0</v>
      </c>
      <c r="I54" s="424"/>
      <c r="J54" s="424"/>
      <c r="K54" s="424">
        <v>0</v>
      </c>
      <c r="L54" s="424"/>
      <c r="M54" s="424"/>
      <c r="N54" s="416"/>
      <c r="O54" s="416"/>
    </row>
    <row r="55" spans="1:15" ht="30.75" hidden="1" customHeight="1" x14ac:dyDescent="0.3">
      <c r="A55" s="254">
        <v>451</v>
      </c>
      <c r="B55" s="255" t="s">
        <v>116</v>
      </c>
      <c r="C55" s="412"/>
      <c r="D55" s="424"/>
      <c r="E55" s="424"/>
      <c r="F55" s="425"/>
      <c r="G55" s="432"/>
      <c r="H55" s="424"/>
      <c r="I55" s="424"/>
      <c r="J55" s="424"/>
      <c r="K55" s="424"/>
      <c r="L55" s="424"/>
      <c r="M55" s="424"/>
      <c r="N55" s="416"/>
      <c r="O55" s="416"/>
    </row>
    <row r="56" spans="1:15" ht="44.25" hidden="1" customHeight="1" x14ac:dyDescent="0.3">
      <c r="A56" s="254">
        <v>451</v>
      </c>
      <c r="B56" s="257" t="s">
        <v>117</v>
      </c>
      <c r="C56" s="412"/>
      <c r="D56" s="424"/>
      <c r="E56" s="424"/>
      <c r="F56" s="425"/>
      <c r="G56" s="432"/>
      <c r="H56" s="425"/>
      <c r="I56" s="424"/>
      <c r="J56" s="424"/>
      <c r="K56" s="424"/>
      <c r="L56" s="424"/>
      <c r="M56" s="424"/>
      <c r="N56" s="416"/>
      <c r="O56" s="416"/>
    </row>
    <row r="57" spans="1:15" ht="27" customHeight="1" x14ac:dyDescent="0.3">
      <c r="A57" s="258">
        <v>45</v>
      </c>
      <c r="B57" s="255" t="s">
        <v>33</v>
      </c>
      <c r="C57" s="412">
        <v>0</v>
      </c>
      <c r="D57" s="424"/>
      <c r="E57" s="424"/>
      <c r="F57" s="432">
        <v>0</v>
      </c>
      <c r="G57" s="424"/>
      <c r="H57" s="425"/>
      <c r="I57" s="424"/>
      <c r="J57" s="424"/>
      <c r="K57" s="424"/>
      <c r="L57" s="424"/>
      <c r="M57" s="424"/>
      <c r="N57" s="416"/>
      <c r="O57" s="416"/>
    </row>
    <row r="58" spans="1:15" ht="31.15" customHeight="1" x14ac:dyDescent="0.3">
      <c r="A58" s="259">
        <v>5</v>
      </c>
      <c r="B58" s="470" t="s">
        <v>73</v>
      </c>
      <c r="C58" s="412">
        <f>C59</f>
        <v>187805.22</v>
      </c>
      <c r="D58" s="424"/>
      <c r="E58" s="424"/>
      <c r="F58" s="425">
        <v>187805.22</v>
      </c>
      <c r="G58" s="425"/>
      <c r="H58" s="425"/>
      <c r="I58" s="425"/>
      <c r="J58" s="425"/>
      <c r="K58" s="425"/>
      <c r="L58" s="425"/>
      <c r="M58" s="425"/>
      <c r="N58" s="425">
        <f>N59</f>
        <v>185353.04</v>
      </c>
      <c r="O58" s="425">
        <f>O59</f>
        <v>182721.28</v>
      </c>
    </row>
    <row r="59" spans="1:15" ht="26.45" customHeight="1" x14ac:dyDescent="0.3">
      <c r="A59" s="469">
        <v>54</v>
      </c>
      <c r="B59" s="260" t="s">
        <v>217</v>
      </c>
      <c r="C59" s="408">
        <v>187805.22</v>
      </c>
      <c r="D59" s="424"/>
      <c r="E59" s="424"/>
      <c r="F59" s="416"/>
      <c r="G59" s="424"/>
      <c r="H59" s="416"/>
      <c r="I59" s="424"/>
      <c r="J59" s="424"/>
      <c r="K59" s="424"/>
      <c r="L59" s="424"/>
      <c r="M59" s="424"/>
      <c r="N59" s="416">
        <v>185353.04</v>
      </c>
      <c r="O59" s="416">
        <v>182721.28</v>
      </c>
    </row>
    <row r="60" spans="1:15" ht="22.5" customHeight="1" x14ac:dyDescent="0.3">
      <c r="A60" s="261">
        <v>922</v>
      </c>
      <c r="B60" s="262" t="s">
        <v>101</v>
      </c>
      <c r="C60" s="413">
        <v>2197358.8199999998</v>
      </c>
      <c r="D60" s="420"/>
      <c r="E60" s="420"/>
      <c r="F60" s="426"/>
      <c r="G60" s="420"/>
      <c r="H60" s="426"/>
      <c r="I60" s="420">
        <v>2197358.8199999998</v>
      </c>
      <c r="J60" s="420"/>
      <c r="K60" s="420"/>
      <c r="L60" s="420"/>
      <c r="M60" s="420"/>
      <c r="N60" s="426">
        <v>2197358.8199999998</v>
      </c>
      <c r="O60" s="426">
        <v>2197358.8199999998</v>
      </c>
    </row>
    <row r="61" spans="1:15" ht="18.75" x14ac:dyDescent="0.25">
      <c r="A61" s="608" t="s">
        <v>64</v>
      </c>
      <c r="B61" s="609"/>
      <c r="C61" s="414">
        <f>C25+C45+C58+C60</f>
        <v>19165183.09</v>
      </c>
      <c r="D61" s="419">
        <f>D25+D45+D58</f>
        <v>0</v>
      </c>
      <c r="E61" s="419">
        <f>E25+E45+E60</f>
        <v>0</v>
      </c>
      <c r="F61" s="419">
        <f>F25+F45+F58</f>
        <v>416215.81</v>
      </c>
      <c r="G61" s="419">
        <f t="shared" ref="G61:M61" si="10">G25+G45</f>
        <v>255889.57</v>
      </c>
      <c r="H61" s="419">
        <f>H25+H45+H58+H60</f>
        <v>15857325.899999999</v>
      </c>
      <c r="I61" s="419">
        <f>I25+I45+I60</f>
        <v>2506081.6199999996</v>
      </c>
      <c r="J61" s="419">
        <f t="shared" si="10"/>
        <v>126086.67</v>
      </c>
      <c r="K61" s="419">
        <f t="shared" si="10"/>
        <v>3583.52</v>
      </c>
      <c r="L61" s="419">
        <f t="shared" si="10"/>
        <v>0</v>
      </c>
      <c r="M61" s="419">
        <f t="shared" si="10"/>
        <v>0</v>
      </c>
      <c r="N61" s="419">
        <f>N25+N45+N58+N60</f>
        <v>19502024.020000003</v>
      </c>
      <c r="O61" s="419">
        <f>O25+O45+O58+O60</f>
        <v>19989249.450000003</v>
      </c>
    </row>
    <row r="62" spans="1:15" ht="18.75" x14ac:dyDescent="0.3">
      <c r="A62" s="214"/>
      <c r="B62" s="265"/>
      <c r="C62" s="218"/>
      <c r="D62" s="215"/>
      <c r="E62" s="218"/>
      <c r="F62" s="214"/>
      <c r="G62" s="215"/>
      <c r="H62" s="216"/>
      <c r="I62" s="217"/>
      <c r="J62" s="217"/>
      <c r="K62" s="217" t="s">
        <v>144</v>
      </c>
      <c r="L62" s="217"/>
      <c r="M62" s="217"/>
      <c r="N62" s="215"/>
      <c r="O62" s="215"/>
    </row>
    <row r="63" spans="1:15" x14ac:dyDescent="0.25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25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ht="15" x14ac:dyDescent="0.2">
      <c r="A65" s="607"/>
      <c r="B65" s="607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.75" x14ac:dyDescent="0.3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2.75" x14ac:dyDescent="0.2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sheetProtection password="C3BA" sheet="1" objects="1" scenarios="1" selectLockedCells="1" selectUnlockedCells="1"/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58" fitToHeight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sažetak- opći dio 2023. </vt:lpstr>
      <vt:lpstr>I.izmjene PLAN 2023.</vt:lpstr>
      <vt:lpstr>FP prihodi 2023</vt:lpstr>
      <vt:lpstr>FP prihodi 2024. i 2025.</vt:lpstr>
      <vt:lpstr>PLAN A1</vt:lpstr>
      <vt:lpstr>'FP prihodi 2023'!Podrucje_ispisa</vt:lpstr>
      <vt:lpstr>'FP prihodi 2024. i 2025.'!Podrucje_ispisa</vt:lpstr>
      <vt:lpstr>'I.izmjene PLAN 2023.'!Podrucje_ispisa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Igor Mendek</cp:lastModifiedBy>
  <cp:lastPrinted>2023-06-07T10:56:16Z</cp:lastPrinted>
  <dcterms:created xsi:type="dcterms:W3CDTF">1996-10-14T23:33:28Z</dcterms:created>
  <dcterms:modified xsi:type="dcterms:W3CDTF">2023-07-04T07:10:42Z</dcterms:modified>
</cp:coreProperties>
</file>