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00" windowWidth="12120" windowHeight="8940" tabRatio="705" activeTab="4"/>
  </bookViews>
  <sheets>
    <sheet name="sažetak-Opći dio 2023. " sheetId="24" r:id="rId1"/>
    <sheet name="II.izmjene PLAN 2023." sheetId="20" r:id="rId2"/>
    <sheet name="FP prihodi 2023" sheetId="5" r:id="rId3"/>
    <sheet name="FP prihodi 2024. i 2025." sheetId="15" r:id="rId4"/>
    <sheet name="PLAN A1" sheetId="23" r:id="rId5"/>
  </sheets>
  <definedNames>
    <definedName name="_xlnm.Print_Area" localSheetId="2">'FP prihodi 2023'!$A$1:$K$37</definedName>
    <definedName name="_xlnm.Print_Area" localSheetId="3">'FP prihodi 2024. i 2025.'!$A$1:$S$24</definedName>
    <definedName name="_xlnm.Print_Area" localSheetId="1">'II.izmjene PLAN 2023.'!$A$1:$L$96</definedName>
    <definedName name="_xlnm.Print_Area" localSheetId="4">'PLAN A1'!$A$1:$Q$67</definedName>
  </definedNames>
  <calcPr calcId="145621"/>
</workbook>
</file>

<file path=xl/calcChain.xml><?xml version="1.0" encoding="utf-8"?>
<calcChain xmlns="http://schemas.openxmlformats.org/spreadsheetml/2006/main">
  <c r="O45" i="23" l="1"/>
  <c r="N45" i="23"/>
  <c r="D45" i="23"/>
  <c r="E45" i="23"/>
  <c r="F45" i="23"/>
  <c r="G45" i="23"/>
  <c r="H45" i="23"/>
  <c r="I45" i="23"/>
  <c r="J45" i="23"/>
  <c r="K45" i="23"/>
  <c r="L45" i="23"/>
  <c r="M45" i="23"/>
  <c r="C45" i="23"/>
  <c r="C56" i="23"/>
  <c r="C20" i="5"/>
  <c r="D20" i="5"/>
  <c r="E20" i="5"/>
  <c r="F20" i="5"/>
  <c r="B20" i="5"/>
  <c r="B32" i="5" s="1"/>
  <c r="H20" i="5"/>
  <c r="I20" i="5"/>
  <c r="J20" i="5"/>
  <c r="K20" i="5"/>
  <c r="G32" i="5"/>
  <c r="G20" i="5"/>
  <c r="I52" i="23" l="1"/>
  <c r="J66" i="20"/>
  <c r="G60" i="20"/>
  <c r="F7" i="24" l="1"/>
  <c r="G7" i="24"/>
  <c r="G13" i="24" s="1"/>
  <c r="G24" i="24" s="1"/>
  <c r="H7" i="24"/>
  <c r="F10" i="24"/>
  <c r="G10" i="24"/>
  <c r="H10" i="24"/>
  <c r="F22" i="24"/>
  <c r="G22" i="24"/>
  <c r="H22" i="24"/>
  <c r="H13" i="24" l="1"/>
  <c r="H24" i="24" s="1"/>
  <c r="F13" i="24"/>
  <c r="F24" i="24" s="1"/>
  <c r="H18" i="15"/>
  <c r="L89" i="20"/>
  <c r="K89" i="20" l="1"/>
  <c r="J64" i="20"/>
  <c r="G94" i="20"/>
  <c r="J89" i="20"/>
  <c r="G56" i="20"/>
  <c r="G38" i="20" l="1"/>
  <c r="F52" i="23" l="1"/>
  <c r="E52" i="23"/>
  <c r="C30" i="23"/>
  <c r="B18" i="15" l="1"/>
  <c r="H52" i="23" l="1"/>
  <c r="D52" i="23" l="1"/>
  <c r="G12" i="20" l="1"/>
  <c r="F8" i="20" l="1"/>
  <c r="G35" i="20" l="1"/>
  <c r="G19" i="20"/>
  <c r="G77" i="20" l="1"/>
  <c r="E30" i="23" l="1"/>
  <c r="H32" i="5"/>
  <c r="F32" i="5"/>
  <c r="E32" i="5"/>
  <c r="D32" i="5"/>
  <c r="G17" i="20"/>
  <c r="G16" i="20"/>
  <c r="F81" i="20" l="1"/>
  <c r="G52" i="23" l="1"/>
  <c r="J81" i="20" l="1"/>
  <c r="G87" i="20"/>
  <c r="G76" i="20"/>
  <c r="G86" i="20" l="1"/>
  <c r="G14" i="20" l="1"/>
  <c r="G13" i="20"/>
  <c r="G84" i="20" l="1"/>
  <c r="O25" i="23" l="1"/>
  <c r="N25" i="23"/>
  <c r="F66" i="20" l="1"/>
  <c r="G85" i="20" l="1"/>
  <c r="G20" i="20"/>
  <c r="D39" i="23" l="1"/>
  <c r="E39" i="23"/>
  <c r="C39" i="23" l="1"/>
  <c r="G11" i="20" l="1"/>
  <c r="G71" i="20"/>
  <c r="G68" i="20"/>
  <c r="G67" i="20"/>
  <c r="G66" i="20" l="1"/>
  <c r="G28" i="20"/>
  <c r="G10" i="20"/>
  <c r="G34" i="20" l="1"/>
  <c r="L8" i="20" l="1"/>
  <c r="K8" i="20"/>
  <c r="J18" i="15" l="1"/>
  <c r="K41" i="20"/>
  <c r="L41" i="20"/>
  <c r="L7" i="20" l="1"/>
  <c r="L48" i="20" s="1"/>
  <c r="J36" i="20" l="1"/>
  <c r="J30" i="20" s="1"/>
  <c r="J25" i="20"/>
  <c r="F42" i="20"/>
  <c r="G44" i="20" l="1"/>
  <c r="G15" i="20"/>
  <c r="I32" i="5" l="1"/>
  <c r="J42" i="20"/>
  <c r="G88" i="20"/>
  <c r="G32" i="20"/>
  <c r="G33" i="20"/>
  <c r="G61" i="20"/>
  <c r="M30" i="23" l="1"/>
  <c r="M26" i="23"/>
  <c r="M36" i="23"/>
  <c r="M42" i="23"/>
  <c r="M25" i="23" l="1"/>
  <c r="M61" i="23" s="1"/>
  <c r="G43" i="20"/>
  <c r="J32" i="5" l="1"/>
  <c r="J8" i="20"/>
  <c r="G21" i="20"/>
  <c r="G18" i="20"/>
  <c r="G47" i="20"/>
  <c r="G46" i="20"/>
  <c r="J45" i="20"/>
  <c r="F45" i="20"/>
  <c r="F73" i="20"/>
  <c r="F72" i="20" s="1"/>
  <c r="G45" i="20" l="1"/>
  <c r="C52" i="23"/>
  <c r="J73" i="20" l="1"/>
  <c r="G75" i="20"/>
  <c r="J52" i="23" l="1"/>
  <c r="K52" i="23"/>
  <c r="L52" i="23"/>
  <c r="G31" i="20" l="1"/>
  <c r="F41" i="20"/>
  <c r="J27" i="20"/>
  <c r="J58" i="20" l="1"/>
  <c r="G62" i="20"/>
  <c r="F89" i="20"/>
  <c r="G90" i="20"/>
  <c r="F58" i="20"/>
  <c r="F36" i="20"/>
  <c r="F30" i="20" s="1"/>
  <c r="E8" i="23" l="1"/>
  <c r="E19" i="23" s="1"/>
  <c r="F8" i="23"/>
  <c r="F19" i="23" s="1"/>
  <c r="D8" i="23"/>
  <c r="D19" i="23" s="1"/>
  <c r="I30" i="23"/>
  <c r="J30" i="23"/>
  <c r="K30" i="23"/>
  <c r="L30" i="23"/>
  <c r="H30" i="23"/>
  <c r="O58" i="23" l="1"/>
  <c r="N58" i="23"/>
  <c r="N61" i="23" s="1"/>
  <c r="H36" i="23" l="1"/>
  <c r="C36" i="23"/>
  <c r="O61" i="23" l="1"/>
  <c r="F30" i="23" l="1"/>
  <c r="D30" i="23"/>
  <c r="M40" i="20"/>
  <c r="M42" i="20"/>
  <c r="M43" i="20"/>
  <c r="K72" i="20"/>
  <c r="J22" i="20"/>
  <c r="M27" i="20"/>
  <c r="J39" i="20"/>
  <c r="M39" i="20" s="1"/>
  <c r="H42" i="20"/>
  <c r="H41" i="20" s="1"/>
  <c r="I42" i="20"/>
  <c r="I41" i="20" s="1"/>
  <c r="L69" i="20"/>
  <c r="L53" i="20" s="1"/>
  <c r="P6" i="23"/>
  <c r="Q6" i="23"/>
  <c r="C26" i="23"/>
  <c r="C42" i="23"/>
  <c r="D26" i="23"/>
  <c r="D36" i="23"/>
  <c r="G26" i="23"/>
  <c r="G30" i="23"/>
  <c r="H26" i="23"/>
  <c r="J26" i="23"/>
  <c r="E26" i="23"/>
  <c r="F26" i="23"/>
  <c r="I26" i="23"/>
  <c r="K26" i="23"/>
  <c r="L26" i="23"/>
  <c r="P28" i="23"/>
  <c r="Q28" i="23"/>
  <c r="P33" i="23"/>
  <c r="Q33" i="23"/>
  <c r="E36" i="23"/>
  <c r="F36" i="23"/>
  <c r="G36" i="23"/>
  <c r="I36" i="23"/>
  <c r="J36" i="23"/>
  <c r="K36" i="23"/>
  <c r="L36" i="23"/>
  <c r="E42" i="23"/>
  <c r="F42" i="23"/>
  <c r="G42" i="23"/>
  <c r="H42" i="23"/>
  <c r="I42" i="23"/>
  <c r="J42" i="23"/>
  <c r="K42" i="23"/>
  <c r="L42" i="23"/>
  <c r="C58" i="23"/>
  <c r="P65" i="23"/>
  <c r="Q65" i="23"/>
  <c r="K69" i="20"/>
  <c r="K53" i="20" s="1"/>
  <c r="J54" i="20"/>
  <c r="M64" i="20"/>
  <c r="J69" i="20"/>
  <c r="M81" i="20"/>
  <c r="M89" i="20"/>
  <c r="F54" i="20"/>
  <c r="F64" i="20"/>
  <c r="F69" i="20"/>
  <c r="I54" i="20"/>
  <c r="I73" i="20"/>
  <c r="H54" i="20"/>
  <c r="H73" i="20"/>
  <c r="E54" i="20"/>
  <c r="G55" i="20"/>
  <c r="G57" i="20"/>
  <c r="G59" i="20"/>
  <c r="G63" i="20"/>
  <c r="G65" i="20"/>
  <c r="G70" i="20"/>
  <c r="G74" i="20"/>
  <c r="G78" i="20"/>
  <c r="G79" i="20"/>
  <c r="G80" i="20"/>
  <c r="G82" i="20"/>
  <c r="G83" i="20"/>
  <c r="G91" i="20"/>
  <c r="G8" i="20"/>
  <c r="G9" i="20"/>
  <c r="F22" i="20"/>
  <c r="G23" i="20"/>
  <c r="G24" i="20"/>
  <c r="F25" i="20"/>
  <c r="G26" i="20"/>
  <c r="F27" i="20"/>
  <c r="G29" i="20"/>
  <c r="G37" i="20"/>
  <c r="G36" i="20" s="1"/>
  <c r="F39" i="20"/>
  <c r="E30" i="20"/>
  <c r="I89" i="20"/>
  <c r="I81" i="20"/>
  <c r="I58" i="20"/>
  <c r="I64" i="20"/>
  <c r="I69" i="20"/>
  <c r="H64" i="20"/>
  <c r="H69" i="20"/>
  <c r="H81" i="20"/>
  <c r="E69" i="20"/>
  <c r="E8" i="20"/>
  <c r="H8" i="20"/>
  <c r="I8" i="20"/>
  <c r="E39" i="20"/>
  <c r="H39" i="20"/>
  <c r="I39" i="20"/>
  <c r="E42" i="20"/>
  <c r="E41" i="20" s="1"/>
  <c r="H22" i="20"/>
  <c r="H25" i="20"/>
  <c r="H27" i="20"/>
  <c r="H30" i="20"/>
  <c r="I22" i="20"/>
  <c r="I25" i="20"/>
  <c r="I27" i="20"/>
  <c r="I30" i="20"/>
  <c r="E58" i="20"/>
  <c r="E64" i="20"/>
  <c r="E22" i="20"/>
  <c r="E25" i="20"/>
  <c r="E27" i="20"/>
  <c r="E81" i="20"/>
  <c r="K32" i="5"/>
  <c r="C32" i="5"/>
  <c r="K18" i="15"/>
  <c r="O18" i="15"/>
  <c r="N18" i="15"/>
  <c r="Q18" i="15"/>
  <c r="R18" i="15"/>
  <c r="M18" i="15"/>
  <c r="L18" i="15"/>
  <c r="C18" i="15"/>
  <c r="F18" i="15"/>
  <c r="P18" i="15"/>
  <c r="S18" i="15"/>
  <c r="D18" i="15"/>
  <c r="E18" i="15"/>
  <c r="I18" i="15"/>
  <c r="G18" i="15"/>
  <c r="H58" i="20"/>
  <c r="D42" i="23" l="1"/>
  <c r="H25" i="23"/>
  <c r="H61" i="23" s="1"/>
  <c r="L25" i="23"/>
  <c r="L61" i="23" s="1"/>
  <c r="E25" i="23"/>
  <c r="E61" i="23" s="1"/>
  <c r="C34" i="5"/>
  <c r="C25" i="23"/>
  <c r="C61" i="23" s="1"/>
  <c r="F53" i="20"/>
  <c r="J53" i="20"/>
  <c r="G64" i="20"/>
  <c r="G25" i="20"/>
  <c r="I72" i="20"/>
  <c r="H7" i="20"/>
  <c r="H48" i="20" s="1"/>
  <c r="H93" i="20"/>
  <c r="E7" i="20"/>
  <c r="E48" i="20" s="1"/>
  <c r="I53" i="20"/>
  <c r="J7" i="20"/>
  <c r="G27" i="20"/>
  <c r="F7" i="20"/>
  <c r="F48" i="20" s="1"/>
  <c r="J41" i="20"/>
  <c r="G41" i="20" s="1"/>
  <c r="D25" i="23"/>
  <c r="D61" i="23" s="1"/>
  <c r="I25" i="23"/>
  <c r="I61" i="23" s="1"/>
  <c r="F25" i="23"/>
  <c r="F61" i="23" s="1"/>
  <c r="G89" i="20"/>
  <c r="M25" i="20"/>
  <c r="G54" i="20"/>
  <c r="G69" i="20"/>
  <c r="I7" i="20"/>
  <c r="I48" i="20" s="1"/>
  <c r="G22" i="20"/>
  <c r="G42" i="20"/>
  <c r="M22" i="20"/>
  <c r="G30" i="20"/>
  <c r="H53" i="20"/>
  <c r="G40" i="20"/>
  <c r="G81" i="20"/>
  <c r="G39" i="20"/>
  <c r="H72" i="20"/>
  <c r="E53" i="20"/>
  <c r="I93" i="20"/>
  <c r="G25" i="23"/>
  <c r="G61" i="23" s="1"/>
  <c r="K25" i="23"/>
  <c r="K61" i="23" s="1"/>
  <c r="J25" i="23"/>
  <c r="J61" i="23" s="1"/>
  <c r="K20" i="15"/>
  <c r="F20" i="15"/>
  <c r="J72" i="20"/>
  <c r="G73" i="20"/>
  <c r="M54" i="20"/>
  <c r="M73" i="20"/>
  <c r="L72" i="20"/>
  <c r="M72" i="20" s="1"/>
  <c r="I92" i="20" l="1"/>
  <c r="H92" i="20"/>
  <c r="J48" i="20"/>
  <c r="G48" i="20" s="1"/>
  <c r="G72" i="20"/>
  <c r="F93" i="20"/>
  <c r="F95" i="20" s="1"/>
  <c r="F92" i="20"/>
  <c r="E79" i="20" s="1"/>
  <c r="E73" i="20" s="1"/>
  <c r="E72" i="20" s="1"/>
  <c r="E92" i="20" s="1"/>
  <c r="G58" i="20"/>
  <c r="M53" i="20"/>
  <c r="L92" i="20"/>
  <c r="L93" i="20"/>
  <c r="L95" i="20" s="1"/>
  <c r="M58" i="20"/>
  <c r="K93" i="20"/>
  <c r="K95" i="20" s="1"/>
  <c r="K92" i="20"/>
  <c r="G7" i="20"/>
  <c r="J93" i="20"/>
  <c r="J95" i="20" s="1"/>
  <c r="G53" i="20"/>
  <c r="J92" i="20"/>
  <c r="G95" i="20" l="1"/>
  <c r="M93" i="20"/>
  <c r="G92" i="20"/>
  <c r="E93" i="20"/>
  <c r="G93" i="20"/>
  <c r="M92" i="20"/>
  <c r="M30" i="20"/>
  <c r="K7" i="20"/>
  <c r="K48" i="20" s="1"/>
  <c r="M48" i="20" s="1"/>
  <c r="M7" i="20" l="1"/>
</calcChain>
</file>

<file path=xl/sharedStrings.xml><?xml version="1.0" encoding="utf-8"?>
<sst xmlns="http://schemas.openxmlformats.org/spreadsheetml/2006/main" count="291" uniqueCount="231">
  <si>
    <t>Ukupno (po izvorima)</t>
  </si>
  <si>
    <t>Izvor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</si>
  <si>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</si>
  <si>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</si>
  <si>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</si>
  <si>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</si>
  <si>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</si>
  <si>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</si>
  <si>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</si>
  <si>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</si>
  <si>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</si>
  <si>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</si>
  <si>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Oznaka rač.iz                                      računskog plana</t>
  </si>
  <si>
    <t>Izvor prihoda i primitaka</t>
  </si>
  <si>
    <t>Pomoći iz proračuna</t>
  </si>
  <si>
    <t>Prihodi od financijske imovine</t>
  </si>
  <si>
    <t>Prihodi po posebnim propisima</t>
  </si>
  <si>
    <t>Donacije od pravnih i fizičkih osoba izvan opće drž.</t>
  </si>
  <si>
    <t>RASHODI ZA NABAVU NEFINANCIJSKE IMOVINE</t>
  </si>
  <si>
    <t>Knjige</t>
  </si>
  <si>
    <t>Razred</t>
  </si>
  <si>
    <t>Skupina</t>
  </si>
  <si>
    <t>Pod        skupina</t>
  </si>
  <si>
    <t>NAZIV PRIHODA/RASHODA</t>
  </si>
  <si>
    <t>Povećanje  /    Smanjenje</t>
  </si>
  <si>
    <t>PRIHODI POSLOVANJA</t>
  </si>
  <si>
    <t>Prihodi od imovine</t>
  </si>
  <si>
    <t xml:space="preserve">Prihodi po posebnim propisima </t>
  </si>
  <si>
    <t xml:space="preserve">Prihodi ostvareni obavljanjem poslova na tržištu </t>
  </si>
  <si>
    <t xml:space="preserve">Prihodi iz proračuna </t>
  </si>
  <si>
    <t>PRIHODI OD PRODAJE NEFINANCIJSKE IMOVINE</t>
  </si>
  <si>
    <t>Prihodi od prodaje proizvedene dugotrajne imovine</t>
  </si>
  <si>
    <t>6+7</t>
  </si>
  <si>
    <t>RASHODI POSLOVANJA</t>
  </si>
  <si>
    <t>Plaće (bruto)</t>
  </si>
  <si>
    <t>Ostali rashodi za zaposlene</t>
  </si>
  <si>
    <t xml:space="preserve">Ostali rashodi </t>
  </si>
  <si>
    <t>Rashodi za nabavu proizvedene dugotrajne imovine</t>
  </si>
  <si>
    <t>Rashodi za dodatna ulaganja na nefinancijskoj imovini</t>
  </si>
  <si>
    <t>3+4                                     UKUPNI RASHODI</t>
  </si>
  <si>
    <t>Opći prihodi i primici</t>
  </si>
  <si>
    <t>Pomoći</t>
  </si>
  <si>
    <t>Donacije</t>
  </si>
  <si>
    <t>Namjenski primici od zaduživanja</t>
  </si>
  <si>
    <t>Vlastiti prihodi</t>
  </si>
  <si>
    <t>Prihodi od nefinancijske imovine i nadoknade šteta s osnova osiguranja</t>
  </si>
  <si>
    <t xml:space="preserve">Donacije </t>
  </si>
  <si>
    <t>Državni proračun</t>
  </si>
  <si>
    <t>Županijski proračun</t>
  </si>
  <si>
    <t>Materijalna imovina - licence</t>
  </si>
  <si>
    <t>IZDACI ZA FINANCIJSKU IMOVINU I OTPLATU ZAJMOVA</t>
  </si>
  <si>
    <t>OSTALI PRIHODI</t>
  </si>
  <si>
    <t>Ostali prihodi</t>
  </si>
  <si>
    <t>Računalni programi</t>
  </si>
  <si>
    <t>Kazne, penali i naknade štete, ostali tr.</t>
  </si>
  <si>
    <t>Prijevozna sredstva</t>
  </si>
  <si>
    <t xml:space="preserve">PLAN S.B.  ZA 2014.                   </t>
  </si>
  <si>
    <t xml:space="preserve">PLAN N.G.  ZA 2014.                   </t>
  </si>
  <si>
    <t>(7-5) 6</t>
  </si>
  <si>
    <t>Prihodi od prodaje proizvedene robe i pružanja usluga   i prihodi od donacija</t>
  </si>
  <si>
    <t>3+4+5                         UKUPNI RASHODI I IZDACI</t>
  </si>
  <si>
    <t>Brojčana oznaka i naziv aktivnosti/tekućeg ili kapitalnog projekta</t>
  </si>
  <si>
    <t>Račun rashoda/ izdatka</t>
  </si>
  <si>
    <t>Naziv računa</t>
  </si>
  <si>
    <t xml:space="preserve"> Procjena 2005.</t>
  </si>
  <si>
    <t xml:space="preserve"> Procjena 2006.</t>
  </si>
  <si>
    <t xml:space="preserve">RASHODI POSLOVANJA </t>
  </si>
  <si>
    <t>Plaće</t>
  </si>
  <si>
    <t xml:space="preserve">Ostali rashodi za zaposlene </t>
  </si>
  <si>
    <t>Ostali rashodi</t>
  </si>
  <si>
    <t>Nematerijalna proizvedena imovina</t>
  </si>
  <si>
    <t>UKUPNO A/Tpr./Kpr.</t>
  </si>
  <si>
    <t>Korisnik proračuna</t>
  </si>
  <si>
    <t>(proračunski/izvanproračunski)</t>
  </si>
  <si>
    <t xml:space="preserve">Vlastiti prihodi (prihodi od prodaje proizvoda i robe te pruženih usluga) </t>
  </si>
  <si>
    <t>Prihodi od nefinancijjske imovine i nadoknade šteta s osnova osiguranja</t>
  </si>
  <si>
    <t>Ukupno</t>
  </si>
  <si>
    <t>Brojčana oznaka i naziv programa</t>
  </si>
  <si>
    <t>A1  AKTIVNOST: BOLNIČKA I SKZZ ZDRAVSTVENE ZAŠTITA</t>
  </si>
  <si>
    <t>Kazne, penali i naknade štete, ost. rash.</t>
  </si>
  <si>
    <t>IZDACI ZA FINANCIJSKU IMOVINU I OTPLATU ZAJMA</t>
  </si>
  <si>
    <t>Prihodi za posebne namjene i HZZO</t>
  </si>
  <si>
    <t>Prihodi za posebne namjene i hzzo</t>
  </si>
  <si>
    <t>Prih za posebne namjene i hzzo</t>
  </si>
  <si>
    <t>Prih od nefinancijske imovine i nadoknade šteta s osnova osiguranja</t>
  </si>
  <si>
    <t xml:space="preserve">Prihodi  od HZZO za financiranje redovne djelatnosti korisnika proračuna </t>
  </si>
  <si>
    <t>Prihodi po posebnim propisima -HZZO</t>
  </si>
  <si>
    <t>UKUPNO PRIHODI I PRIMICI</t>
  </si>
  <si>
    <t>kamate za primljene kredite</t>
  </si>
  <si>
    <t>naknade troškova osoba izvan radnog odnosa</t>
  </si>
  <si>
    <t>Opća bolnica Nova Gradiška</t>
  </si>
  <si>
    <t>naknade troškova osobama izvan radnog odnosa</t>
  </si>
  <si>
    <t>Otplata glavnice primljenih robnih zajmova</t>
  </si>
  <si>
    <t>građevinski objekti</t>
  </si>
  <si>
    <t>Građevinski objekti</t>
  </si>
  <si>
    <t>PRIMICI OD FINANCIJSKE IMOVINE I ZADUŽIVANJA</t>
  </si>
  <si>
    <t>Primljeni zajmovi od trgovačkih društava-robni kredit</t>
  </si>
  <si>
    <t>Namjenski primici od EU fondova</t>
  </si>
  <si>
    <t>namjenski primici od EU FONDOVA</t>
  </si>
  <si>
    <t>Namjenski primici od EU FONDOVA</t>
  </si>
  <si>
    <t>pomoći iz državnog proračuna za pokriće gubitka</t>
  </si>
  <si>
    <t>prihod od prodaje prijevoznih sredstava</t>
  </si>
  <si>
    <t xml:space="preserve">OPĆA BOLNICA NOVA GRADIŠKA </t>
  </si>
  <si>
    <t>OPĆA BOLNICA NOVA GRADIŠKA</t>
  </si>
  <si>
    <t xml:space="preserve">Pomoći proračunu iz drugh proračuna </t>
  </si>
  <si>
    <t>Opći prihodi i primici-Općine</t>
  </si>
  <si>
    <t>PLAN SA POKRIĆEM  GUBITKA</t>
  </si>
  <si>
    <t xml:space="preserve">Manjak prihoda iz prethodnih godina koji će se pokriti </t>
  </si>
  <si>
    <t>Manjak prihoda koji će se pokriti</t>
  </si>
  <si>
    <t>SVEUKUPNI RASHODI, IZDACI I POKRIĆE GUBITKA</t>
  </si>
  <si>
    <t>tekuće pomoći od HZZO-a</t>
  </si>
  <si>
    <t>Pomoći od hzzo za povezivanje s CUS-om</t>
  </si>
  <si>
    <t>pomoći proračunskim korisnicima drugih proračuna-stručno osposoblj</t>
  </si>
  <si>
    <t>pomoći temeljem prijenosa EU sredstava-stručno osposob.</t>
  </si>
  <si>
    <t>Prijevozna sredstva-rabljeni traktor,bicikli…</t>
  </si>
  <si>
    <t>tekuće pomoći od izvanproračunskih korisnika HZZ</t>
  </si>
  <si>
    <t>pomoći pror.korisn.-stručno osposoblj</t>
  </si>
  <si>
    <t>pomoći temelj.prij.EU-stručno osposoblj</t>
  </si>
  <si>
    <t>dodatna ulaganja na postroj.i opremi</t>
  </si>
  <si>
    <t>Dodatna ulaganja na građevinskim objektima JIL</t>
  </si>
  <si>
    <t>Dodatna ulaganja na građevinskim objektima</t>
  </si>
  <si>
    <t>Prihodi za financiranje rashoda poslovanja -dec.sr.</t>
  </si>
  <si>
    <t>pomoći iz državnog proračuna-podmirenje dospj obveza dobav.lijek i potr.med.mater</t>
  </si>
  <si>
    <t>tekuće pomoći iz drž.proracuna-covid 19 potrošni med materijal</t>
  </si>
  <si>
    <t>pomoći temeljem prijenosa  sredstava -preuređenje    - općine</t>
  </si>
  <si>
    <t xml:space="preserve">Prihodi za financiranje rashoda poslovanja -krovna svjetlosna traka </t>
  </si>
  <si>
    <t>dodatno ulaganje na građevinskim objektima-razvod medicinskih plinova stara zgrada bolnice zbog COVID 19</t>
  </si>
  <si>
    <t>pomoći temeljem prijenosa  sredstava -projektna dokumentacija  - opć</t>
  </si>
  <si>
    <t>Dodatna ulaganja na građevinskim objektima - decentralizirana sredstva</t>
  </si>
  <si>
    <t>Dodatno ulaganje na postrojenjima i opremi- decentralizirana sredstva</t>
  </si>
  <si>
    <t>2023.</t>
  </si>
  <si>
    <t>PROJEKCIJA PLANA 2024.</t>
  </si>
  <si>
    <t>PROJEKCIJA FINANCIJSKOG PLANA 2024.</t>
  </si>
  <si>
    <t>Procjena 2024.</t>
  </si>
  <si>
    <t>2024.</t>
  </si>
  <si>
    <t>dodatno ulaganje na građevinskim objektima</t>
  </si>
  <si>
    <t>Postrojenja i oprema-dec</t>
  </si>
  <si>
    <t>postrojenja i oprema</t>
  </si>
  <si>
    <t>pomoći temeljem prijenosa sredstava -EU</t>
  </si>
  <si>
    <t>pomoći temeljem prijenosa između istog  proračuna</t>
  </si>
  <si>
    <t xml:space="preserve">Prihodi od zateznih kamata </t>
  </si>
  <si>
    <t>prihod središnjeg proračuna-MZ za dospjele obveze lijekovi i potrošni</t>
  </si>
  <si>
    <t xml:space="preserve">prihodi za financiranje rashoda poslovanja -županija- </t>
  </si>
  <si>
    <t xml:space="preserve">Prihodi  od HZZO za financiranje redovne djelatno korisnika pror-uravnotežen </t>
  </si>
  <si>
    <t xml:space="preserve">prihodi za financiranje rashoda poslovanja </t>
  </si>
  <si>
    <t xml:space="preserve">PREDSJEDNIK UPRAVNOG VIJEĆA:Mladen Sertić dipl.inž. </t>
  </si>
  <si>
    <t>PREDSJEDNIK UPRAVNOG VIJEĆA: Mladen Sertić dipl.inž.</t>
  </si>
  <si>
    <t>PREDSJEDNIK UPRAVNOG VIJEĆA: Mladen Sertić, dipl.inž.</t>
  </si>
  <si>
    <r>
      <t>prihoda i primitaka</t>
    </r>
    <r>
      <rPr>
        <b/>
        <vertAlign val="superscript"/>
        <sz val="12"/>
        <rFont val="Calibri"/>
        <family val="2"/>
        <charset val="238"/>
        <scheme val="minor"/>
      </rPr>
      <t xml:space="preserve"> *2 </t>
    </r>
    <r>
      <rPr>
        <b/>
        <sz val="12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</si>
  <si>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>Oznaka rač.iz                                      računskog plana</t>
    </r>
    <r>
      <rPr>
        <b/>
        <vertAlign val="superscript"/>
        <sz val="12"/>
        <rFont val="Calibri"/>
        <family val="2"/>
        <charset val="238"/>
        <scheme val="minor"/>
      </rPr>
      <t>*1</t>
    </r>
  </si>
  <si>
    <t>(u EUR)</t>
  </si>
  <si>
    <t>PROJEKCIJA PLANA 2025.</t>
  </si>
  <si>
    <t xml:space="preserve"> Plan poslovanja za 2023.</t>
  </si>
  <si>
    <t>Procjena 2025.</t>
  </si>
  <si>
    <t>PROJEKCIJA FINANCIJSKOG PLANA 2025.</t>
  </si>
  <si>
    <t>Ukupno prihodi i primici za 2024. i 2025.</t>
  </si>
  <si>
    <t>Ukupno prihodi i primici za 2023.</t>
  </si>
  <si>
    <t>pomoći temeljem prijenosa sredstava-uvećanje plaće za prekivremeni rad</t>
  </si>
  <si>
    <t xml:space="preserve">63-pomoći iz državnog proračuna za pokriće gubitka </t>
  </si>
  <si>
    <t xml:space="preserve">63-pomoći iz državnog proračuna za nabava mob. rtg uređaja </t>
  </si>
  <si>
    <t>63-tekuće pomoći iz proračuna-općine</t>
  </si>
  <si>
    <t>63-pomoći iz drž. Proračuna-covid19 potrošni med.mater</t>
  </si>
  <si>
    <t>64-prihodi od financijske imovine</t>
  </si>
  <si>
    <t>2025.</t>
  </si>
  <si>
    <t>PLAN ZA 2023.</t>
  </si>
  <si>
    <t>Mladen Sertić, dipl.inž.</t>
  </si>
  <si>
    <t>PREDSJEDNIK UPRAVNOG VIJEĆA:</t>
  </si>
  <si>
    <t>VIŠAK / MANJAK + NETO FINANCIRANJE</t>
  </si>
  <si>
    <t>NETO FINANCIRANJE</t>
  </si>
  <si>
    <t>IZDACI ZA FINANCIJSKU IMOVINU I OTPLATE ZAJMOVA</t>
  </si>
  <si>
    <t>Projekcija plana za 2025.</t>
  </si>
  <si>
    <t>Projekcija plana za 2024.</t>
  </si>
  <si>
    <t>Prijedlog plana za 2023.</t>
  </si>
  <si>
    <t xml:space="preserve">RAČUN FINANCIRANJA </t>
  </si>
  <si>
    <t>VIŠAK/MANJAK IZ PRETHODNE(IH) GODINE KOJI ĆE SE POKRITI/RASPOREDITI</t>
  </si>
  <si>
    <t xml:space="preserve">UKUPAN DONOS VIŠKA/MANJKA IZ PRETHODNE(IH) GODINA </t>
  </si>
  <si>
    <t>VIŠKOVI/MANJKOVI</t>
  </si>
  <si>
    <t>RAZLIKA - VIŠAK / MANJAK</t>
  </si>
  <si>
    <t>RASHODI ZA NEFINANCIJSKU IMOVINU</t>
  </si>
  <si>
    <t>RASHODI  POSLOVANJA</t>
  </si>
  <si>
    <t>RASHODI UKUPNO</t>
  </si>
  <si>
    <t>PRIHODI UKUPNO</t>
  </si>
  <si>
    <t xml:space="preserve">PRIHODI/RASHODI TEKUĆA GODINA </t>
  </si>
  <si>
    <t>( u EUR)</t>
  </si>
  <si>
    <t>OPĆI DIO</t>
  </si>
  <si>
    <t>PLAN SA POKRIĆEM GUBITKA</t>
  </si>
  <si>
    <t>Rashodi za materijal i energiju-</t>
  </si>
  <si>
    <t>pomoći iz državnog proračuna-POPRAVAK i nabava rtg cijevi za MSCT UREĐAJ</t>
  </si>
  <si>
    <t xml:space="preserve">II.IZMJENE I DOPUNE  OBJEDINJENI PLAN PRIHODA/primitaka  I RASHODA/izdataka  ZA 2023. I PROJEKCIJE PLANA ZA 2024. I 2025. </t>
  </si>
  <si>
    <t xml:space="preserve">II IZMJENE I DOPUNE PLANA ZA 2023.
</t>
  </si>
  <si>
    <t>pomoći iz državnog proračuna-adaptacija potkrovlja ZGRADA STARA BOLNICA</t>
  </si>
  <si>
    <t xml:space="preserve">Dodatno ulaganje na građevinskim objektima-ADAPTACIJA POTKROVLJA-STARA BOLNICA </t>
  </si>
  <si>
    <t>dodatno ulaganje na građevinskim objektima- UKLANJANJE POSLOVNE GRAĐEVINE</t>
  </si>
  <si>
    <t>Rashodi za usluge-POPRAVAK pcr uređaja,klime,usluge najma</t>
  </si>
  <si>
    <t>II. IZMJENE I DOPUNE FINANCIJSKI PLAN-procjena prihoda i primitaka za 2023.</t>
  </si>
  <si>
    <t>II.IZMJENE I DOPUNE FINANCIJSKI  PLAN -Procjena prihoda i primitaka  ZA 2024. I 2025.</t>
  </si>
  <si>
    <t xml:space="preserve">II.Izmjene i dopune Financijski plan poslovanja za 2023.  i projekcije plana za 2024. i 2025. </t>
  </si>
  <si>
    <r>
      <t>II.IZMJENE I DOPUNE  FINANCIJSKOG PLANA OPĆE BOLNICE NOVA GRADIŠKA</t>
    </r>
    <r>
      <rPr>
        <b/>
        <sz val="12"/>
        <color indexed="8"/>
        <rFont val="Calibri"/>
        <family val="2"/>
        <charset val="238"/>
      </rPr>
      <t xml:space="preserve"> ZA 2023. I                                                                                                                                                PROJEKCIJA PLANA ZA  2024. I 2025. GODINU</t>
    </r>
  </si>
  <si>
    <t xml:space="preserve">Dodatna ulaganja na građevinskim objektima-potkrovlje stara bolnica </t>
  </si>
  <si>
    <t>dodatno ulaganje na građevinskim objektima-uklanjanje posl.zgrade</t>
  </si>
  <si>
    <t xml:space="preserve">II.IZMJENE I DOPUNE OBJEDINJENI PLAN PRIHODA/primitaka  I RASHODA/izdataka  ZA 2023. I PROJEKCIJE PLANA ZA 2024. I 2025. </t>
  </si>
  <si>
    <t>63-Pomoći od izvanproračunskih korisnika HZZ</t>
  </si>
  <si>
    <t xml:space="preserve">63-pomoći iz državnog proračuna za popravk i nabavu cijevi za MSCT  uređaja </t>
  </si>
  <si>
    <t>63-pomoći iz drž pror. Za adaptaciju potkrovlja</t>
  </si>
  <si>
    <t>63-pomoći temeljem prijenosa EU sredstava</t>
  </si>
  <si>
    <t xml:space="preserve">63-pomoći temeljem prijenosa  sredstava-ŽUPANIJA </t>
  </si>
  <si>
    <t>64-prihodi od nefinancijske imovine</t>
  </si>
  <si>
    <t>72-prihod od prodaje prijevoznih sredstava</t>
  </si>
  <si>
    <t>Primljeni krediti i zajmovi od kreditnih institucija</t>
  </si>
  <si>
    <t>Pomoći dane u inozemstvo i  unutar općeg proračuna</t>
  </si>
  <si>
    <t xml:space="preserve">Naknade građanima i kućanstvima na temelju osiguranja i druge naknade </t>
  </si>
  <si>
    <t>izdaci za otplatu glavnice primljenih kredita i zajmova</t>
  </si>
  <si>
    <t xml:space="preserve">63-pomoći iz inozemstva i od subjekata unutar općeg proračunu </t>
  </si>
  <si>
    <t>64-Prihodi od imovine</t>
  </si>
  <si>
    <t>65-Prihodi od upravlnih i administrativnih pristojbi,pristojbi po posebnim propisima i naknada</t>
  </si>
  <si>
    <t>66-Prihodi od prodaje proizvoda i robe ,te  pruženih usluga i prihodi od donacija te povrati po protestiranim jamstvima</t>
  </si>
  <si>
    <t>84-Primici od zaduživanja</t>
  </si>
  <si>
    <t>85-Prihodi od prodaje vrijednosnih papira iz portfelja</t>
  </si>
  <si>
    <t>Rashodi za dodatna ulaganje na  nefinancijskoj imovini</t>
  </si>
  <si>
    <t>Izdaci za otplatu glavnice prinljenih kredita i zajmova</t>
  </si>
  <si>
    <t xml:space="preserve">63-Pomoći iz inozemstva i od subjekata unutar općeg proračunu </t>
  </si>
  <si>
    <t>67-Prihod od nadležnog proračuna i od HZZO-a temeljem ugovornih obveza</t>
  </si>
  <si>
    <t>68-Kazne,upravne mjere iostali prihodi</t>
  </si>
  <si>
    <t>72-Prihodi od prodaje proizvedene dugotrajne imovine -građevinskih 
objekata</t>
  </si>
  <si>
    <t>Pomoći dane u inozemstvo i unutar općeg proračuna</t>
  </si>
  <si>
    <t>Naknade građanima i kućanstvima na temelju osiguranja i druge naknade</t>
  </si>
  <si>
    <t>Prihodi i primici</t>
  </si>
  <si>
    <t xml:space="preserve">Prihodi i primici </t>
  </si>
  <si>
    <t>Prihodi i primici -pomoći ,…</t>
  </si>
  <si>
    <t xml:space="preserve">Prihodi i primici-pokriće gubitka </t>
  </si>
  <si>
    <t>Prihodi i primici - Županijski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</si>
</sst>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[Red]\-#,##0.00\ "/>
  </numFmts>
  <fonts count="112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b/>
      <sz val="16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sz val="14"/>
      <name val="Times New Roman"/>
      <family val="1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i/>
      <u/>
      <sz val="10"/>
      <name val="Arial"/>
      <family val="2"/>
      <charset val="238"/>
    </font>
    <font>
      <b/>
      <i/>
      <u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Calibri"/>
      <family val="2"/>
      <charset val="238"/>
    </font>
    <font>
      <sz val="10"/>
      <color rgb="FFC0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C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i/>
      <u/>
      <sz val="12"/>
      <color indexed="8"/>
      <name val="Calibri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20" borderId="1" applyNumberFormat="0" applyFont="0" applyAlignment="0" applyProtection="0"/>
    <xf numFmtId="43" fontId="48" fillId="0" borderId="0" applyFont="0" applyFill="0" applyBorder="0" applyAlignment="0" applyProtection="0"/>
    <xf numFmtId="0" fontId="35" fillId="4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9" fillId="21" borderId="7" applyNumberFormat="0" applyAlignment="0" applyProtection="0"/>
    <xf numFmtId="0" fontId="40" fillId="21" borderId="2" applyNumberFormat="0" applyAlignment="0" applyProtection="0"/>
    <xf numFmtId="0" fontId="3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0" borderId="0"/>
    <xf numFmtId="0" fontId="1" fillId="0" borderId="0"/>
    <xf numFmtId="0" fontId="27" fillId="0" borderId="0"/>
    <xf numFmtId="0" fontId="49" fillId="0" borderId="0"/>
    <xf numFmtId="0" fontId="41" fillId="0" borderId="8" applyNumberFormat="0" applyFill="0" applyAlignment="0" applyProtection="0"/>
    <xf numFmtId="0" fontId="42" fillId="22" borderId="3" applyNumberFormat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8" fillId="7" borderId="2" applyNumberFormat="0" applyAlignment="0" applyProtection="0"/>
  </cellStyleXfs>
  <cellXfs count="63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5" fillId="0" borderId="0" xfId="0" quotePrefix="1" applyFont="1"/>
    <xf numFmtId="0" fontId="9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3" fontId="0" fillId="0" borderId="0" xfId="0" applyNumberFormat="1" applyAlignment="1">
      <alignment wrapText="1"/>
    </xf>
    <xf numFmtId="3" fontId="5" fillId="0" borderId="0" xfId="0" applyNumberFormat="1" applyFont="1"/>
    <xf numFmtId="3" fontId="12" fillId="0" borderId="0" xfId="0" applyNumberFormat="1" applyFont="1"/>
    <xf numFmtId="0" fontId="13" fillId="0" borderId="0" xfId="0" applyFont="1"/>
    <xf numFmtId="3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/>
    </xf>
    <xf numFmtId="0" fontId="17" fillId="0" borderId="0" xfId="0" applyFont="1" applyAlignment="1"/>
    <xf numFmtId="0" fontId="18" fillId="0" borderId="0" xfId="0" applyFont="1"/>
    <xf numFmtId="0" fontId="0" fillId="0" borderId="20" xfId="0" applyBorder="1" applyAlignment="1"/>
    <xf numFmtId="0" fontId="15" fillId="0" borderId="21" xfId="37" applyFont="1" applyBorder="1" applyAlignment="1">
      <alignment horizontal="center" vertical="center" wrapText="1"/>
    </xf>
    <xf numFmtId="0" fontId="15" fillId="0" borderId="22" xfId="37" applyFont="1" applyBorder="1" applyAlignment="1">
      <alignment horizontal="center" vertical="center" wrapText="1"/>
    </xf>
    <xf numFmtId="0" fontId="16" fillId="0" borderId="23" xfId="37" applyFont="1" applyBorder="1" applyAlignment="1">
      <alignment horizontal="center" vertical="center"/>
    </xf>
    <xf numFmtId="0" fontId="16" fillId="0" borderId="22" xfId="37" applyFont="1" applyBorder="1" applyAlignment="1">
      <alignment horizontal="center"/>
    </xf>
    <xf numFmtId="0" fontId="18" fillId="0" borderId="24" xfId="0" applyFont="1" applyBorder="1"/>
    <xf numFmtId="0" fontId="25" fillId="0" borderId="0" xfId="37" applyFont="1"/>
    <xf numFmtId="0" fontId="14" fillId="0" borderId="0" xfId="0" applyFont="1" applyAlignment="1"/>
    <xf numFmtId="0" fontId="22" fillId="0" borderId="0" xfId="37" applyFont="1"/>
    <xf numFmtId="0" fontId="10" fillId="0" borderId="0" xfId="0" applyFont="1" applyAlignment="1">
      <alignment vertical="top"/>
    </xf>
    <xf numFmtId="0" fontId="3" fillId="1" borderId="15" xfId="0" applyFont="1" applyFill="1" applyBorder="1" applyAlignment="1">
      <alignment horizontal="left" wrapText="1"/>
    </xf>
    <xf numFmtId="3" fontId="15" fillId="0" borderId="0" xfId="0" applyNumberFormat="1" applyFont="1"/>
    <xf numFmtId="3" fontId="14" fillId="0" borderId="0" xfId="0" applyNumberFormat="1" applyFont="1"/>
    <xf numFmtId="3" fontId="0" fillId="0" borderId="0" xfId="0" applyNumberFormat="1" applyAlignment="1">
      <alignment vertical="top"/>
    </xf>
    <xf numFmtId="3" fontId="10" fillId="0" borderId="0" xfId="0" applyNumberFormat="1" applyFont="1" applyAlignment="1">
      <alignment vertical="top"/>
    </xf>
    <xf numFmtId="0" fontId="15" fillId="0" borderId="13" xfId="37" applyFont="1" applyBorder="1" applyAlignment="1">
      <alignment horizontal="center" vertical="center" wrapText="1"/>
    </xf>
    <xf numFmtId="0" fontId="10" fillId="0" borderId="20" xfId="0" applyFont="1" applyBorder="1" applyAlignment="1"/>
    <xf numFmtId="0" fontId="15" fillId="0" borderId="23" xfId="37" applyFont="1" applyBorder="1" applyAlignment="1">
      <alignment horizontal="center" vertical="center"/>
    </xf>
    <xf numFmtId="0" fontId="15" fillId="0" borderId="23" xfId="37" applyFont="1" applyBorder="1" applyAlignment="1">
      <alignment horizontal="center"/>
    </xf>
    <xf numFmtId="0" fontId="30" fillId="0" borderId="0" xfId="37" applyFont="1"/>
    <xf numFmtId="0" fontId="21" fillId="0" borderId="0" xfId="37" applyFont="1"/>
    <xf numFmtId="0" fontId="0" fillId="0" borderId="0" xfId="0" applyFill="1"/>
    <xf numFmtId="0" fontId="48" fillId="0" borderId="0" xfId="0" applyFont="1" applyAlignment="1">
      <alignment horizontal="center" wrapText="1"/>
    </xf>
    <xf numFmtId="3" fontId="51" fillId="0" borderId="38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51" fillId="0" borderId="0" xfId="0" quotePrefix="1" applyNumberFormat="1" applyFont="1" applyBorder="1" applyAlignment="1">
      <alignment horizontal="center" vertical="center" wrapText="1"/>
    </xf>
    <xf numFmtId="3" fontId="51" fillId="0" borderId="0" xfId="0" applyNumberFormat="1" applyFont="1"/>
    <xf numFmtId="3" fontId="54" fillId="0" borderId="12" xfId="0" applyNumberFormat="1" applyFont="1" applyBorder="1" applyAlignment="1">
      <alignment horizontal="right" vertical="center"/>
    </xf>
    <xf numFmtId="3" fontId="54" fillId="0" borderId="47" xfId="0" applyNumberFormat="1" applyFont="1" applyBorder="1" applyAlignment="1">
      <alignment horizontal="right" vertical="center"/>
    </xf>
    <xf numFmtId="3" fontId="53" fillId="0" borderId="0" xfId="0" applyNumberFormat="1" applyFont="1"/>
    <xf numFmtId="3" fontId="54" fillId="0" borderId="0" xfId="0" applyNumberFormat="1" applyFont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6" fillId="0" borderId="0" xfId="20" applyNumberFormat="1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51" fillId="0" borderId="37" xfId="0" quotePrefix="1" applyNumberFormat="1" applyFont="1" applyFill="1" applyBorder="1" applyAlignment="1">
      <alignment horizontal="right" wrapText="1"/>
    </xf>
    <xf numFmtId="3" fontId="7" fillId="0" borderId="38" xfId="0" applyNumberFormat="1" applyFont="1" applyBorder="1"/>
    <xf numFmtId="3" fontId="6" fillId="0" borderId="50" xfId="0" applyNumberFormat="1" applyFont="1" applyBorder="1"/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3" fontId="5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0" xfId="0" applyFont="1" applyBorder="1"/>
    <xf numFmtId="3" fontId="15" fillId="0" borderId="0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/>
    <xf numFmtId="0" fontId="0" fillId="0" borderId="0" xfId="0" applyBorder="1" applyAlignment="1">
      <alignment vertical="top"/>
    </xf>
    <xf numFmtId="0" fontId="25" fillId="0" borderId="0" xfId="38" applyFont="1" applyBorder="1"/>
    <xf numFmtId="0" fontId="10" fillId="0" borderId="0" xfId="0" applyFont="1" applyBorder="1" applyAlignment="1">
      <alignment vertical="top"/>
    </xf>
    <xf numFmtId="0" fontId="18" fillId="0" borderId="26" xfId="0" applyFont="1" applyFill="1" applyBorder="1"/>
    <xf numFmtId="3" fontId="0" fillId="0" borderId="0" xfId="0" applyNumberFormat="1" applyFill="1"/>
    <xf numFmtId="3" fontId="24" fillId="0" borderId="0" xfId="37" applyNumberFormat="1" applyFont="1" applyFill="1" applyBorder="1"/>
    <xf numFmtId="0" fontId="14" fillId="0" borderId="0" xfId="0" applyFont="1" applyFill="1"/>
    <xf numFmtId="0" fontId="15" fillId="0" borderId="0" xfId="0" applyFont="1" applyFill="1"/>
    <xf numFmtId="0" fontId="29" fillId="0" borderId="0" xfId="0" applyFont="1" applyFill="1"/>
    <xf numFmtId="0" fontId="25" fillId="0" borderId="0" xfId="37" applyFont="1" applyFill="1"/>
    <xf numFmtId="0" fontId="30" fillId="0" borderId="0" xfId="37" applyFont="1" applyFill="1"/>
    <xf numFmtId="3" fontId="7" fillId="0" borderId="63" xfId="37" applyNumberFormat="1" applyFont="1" applyFill="1" applyBorder="1"/>
    <xf numFmtId="0" fontId="51" fillId="0" borderId="0" xfId="0" applyNumberFormat="1" applyFont="1" applyFill="1" applyBorder="1" applyAlignment="1">
      <alignment horizontal="center"/>
    </xf>
    <xf numFmtId="0" fontId="18" fillId="0" borderId="24" xfId="0" applyFont="1" applyFill="1" applyBorder="1"/>
    <xf numFmtId="3" fontId="7" fillId="0" borderId="52" xfId="37" applyNumberFormat="1" applyFont="1" applyFill="1" applyBorder="1"/>
    <xf numFmtId="0" fontId="56" fillId="0" borderId="0" xfId="0" applyFont="1"/>
    <xf numFmtId="0" fontId="57" fillId="0" borderId="0" xfId="0" applyNumberFormat="1" applyFont="1" applyFill="1" applyBorder="1" applyAlignment="1">
      <alignment horizontal="center"/>
    </xf>
    <xf numFmtId="0" fontId="23" fillId="0" borderId="0" xfId="37" applyFont="1" applyFill="1" applyBorder="1" applyAlignment="1">
      <alignment horizontal="left"/>
    </xf>
    <xf numFmtId="0" fontId="23" fillId="0" borderId="0" xfId="3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22" xfId="37" applyNumberFormat="1" applyFont="1" applyFill="1" applyBorder="1"/>
    <xf numFmtId="0" fontId="0" fillId="0" borderId="64" xfId="0" applyFill="1" applyBorder="1"/>
    <xf numFmtId="0" fontId="60" fillId="0" borderId="24" xfId="0" applyFont="1" applyFill="1" applyBorder="1"/>
    <xf numFmtId="3" fontId="59" fillId="0" borderId="63" xfId="37" applyNumberFormat="1" applyFont="1" applyFill="1" applyBorder="1"/>
    <xf numFmtId="0" fontId="61" fillId="0" borderId="0" xfId="0" applyFont="1" applyFill="1"/>
    <xf numFmtId="3" fontId="7" fillId="0" borderId="38" xfId="0" quotePrefix="1" applyNumberFormat="1" applyFont="1" applyFill="1" applyBorder="1" applyAlignment="1">
      <alignment horizontal="left" wrapText="1"/>
    </xf>
    <xf numFmtId="0" fontId="7" fillId="0" borderId="0" xfId="37" applyFont="1" applyFill="1" applyBorder="1" applyAlignment="1">
      <alignment horizontal="left"/>
    </xf>
    <xf numFmtId="0" fontId="18" fillId="0" borderId="0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65" fillId="0" borderId="14" xfId="37" applyFont="1" applyBorder="1" applyAlignment="1">
      <alignment horizontal="left"/>
    </xf>
    <xf numFmtId="0" fontId="65" fillId="0" borderId="11" xfId="37" applyFont="1" applyBorder="1" applyAlignment="1">
      <alignment horizontal="left"/>
    </xf>
    <xf numFmtId="0" fontId="65" fillId="0" borderId="11" xfId="37" applyFont="1" applyFill="1" applyBorder="1"/>
    <xf numFmtId="3" fontId="65" fillId="0" borderId="11" xfId="37" applyNumberFormat="1" applyFont="1" applyFill="1" applyBorder="1"/>
    <xf numFmtId="0" fontId="65" fillId="0" borderId="15" xfId="37" applyFont="1" applyFill="1" applyBorder="1" applyAlignment="1">
      <alignment horizontal="left"/>
    </xf>
    <xf numFmtId="0" fontId="65" fillId="0" borderId="26" xfId="37" applyFont="1" applyFill="1" applyBorder="1" applyAlignment="1">
      <alignment horizontal="left"/>
    </xf>
    <xf numFmtId="0" fontId="65" fillId="0" borderId="19" xfId="37" applyFont="1" applyFill="1" applyBorder="1" applyAlignment="1">
      <alignment horizontal="left"/>
    </xf>
    <xf numFmtId="0" fontId="65" fillId="0" borderId="12" xfId="37" applyFont="1" applyFill="1" applyBorder="1"/>
    <xf numFmtId="3" fontId="64" fillId="0" borderId="12" xfId="37" applyNumberFormat="1" applyFont="1" applyFill="1" applyBorder="1"/>
    <xf numFmtId="3" fontId="65" fillId="0" borderId="12" xfId="37" applyNumberFormat="1" applyFont="1" applyFill="1" applyBorder="1"/>
    <xf numFmtId="0" fontId="65" fillId="0" borderId="16" xfId="37" applyFont="1" applyFill="1" applyBorder="1"/>
    <xf numFmtId="0" fontId="28" fillId="0" borderId="12" xfId="37" applyFont="1" applyFill="1" applyBorder="1" applyAlignment="1">
      <alignment horizontal="left"/>
    </xf>
    <xf numFmtId="0" fontId="66" fillId="0" borderId="12" xfId="37" applyFont="1" applyFill="1" applyBorder="1"/>
    <xf numFmtId="3" fontId="18" fillId="0" borderId="12" xfId="37" applyNumberFormat="1" applyFont="1" applyFill="1" applyBorder="1"/>
    <xf numFmtId="3" fontId="28" fillId="0" borderId="12" xfId="37" applyNumberFormat="1" applyFont="1" applyFill="1" applyBorder="1"/>
    <xf numFmtId="0" fontId="69" fillId="0" borderId="16" xfId="37" applyFont="1" applyFill="1" applyBorder="1"/>
    <xf numFmtId="3" fontId="70" fillId="0" borderId="12" xfId="37" applyNumberFormat="1" applyFont="1" applyFill="1" applyBorder="1"/>
    <xf numFmtId="0" fontId="64" fillId="0" borderId="24" xfId="0" applyFont="1" applyFill="1" applyBorder="1" applyAlignment="1">
      <alignment horizontal="left"/>
    </xf>
    <xf numFmtId="0" fontId="65" fillId="0" borderId="12" xfId="37" applyFont="1" applyFill="1" applyBorder="1" applyAlignment="1">
      <alignment horizontal="left"/>
    </xf>
    <xf numFmtId="0" fontId="71" fillId="0" borderId="12" xfId="37" applyFont="1" applyFill="1" applyBorder="1"/>
    <xf numFmtId="0" fontId="65" fillId="0" borderId="26" xfId="37" applyFont="1" applyFill="1" applyBorder="1"/>
    <xf numFmtId="0" fontId="28" fillId="0" borderId="12" xfId="37" applyFont="1" applyFill="1" applyBorder="1"/>
    <xf numFmtId="0" fontId="65" fillId="0" borderId="12" xfId="37" applyFont="1" applyFill="1" applyBorder="1" applyAlignment="1">
      <alignment wrapText="1"/>
    </xf>
    <xf numFmtId="0" fontId="66" fillId="0" borderId="12" xfId="37" applyFont="1" applyFill="1" applyBorder="1" applyAlignment="1">
      <alignment horizontal="left"/>
    </xf>
    <xf numFmtId="0" fontId="28" fillId="0" borderId="26" xfId="37" applyFont="1" applyFill="1" applyBorder="1" applyAlignment="1">
      <alignment horizontal="left"/>
    </xf>
    <xf numFmtId="0" fontId="28" fillId="0" borderId="12" xfId="37" applyFont="1" applyFill="1" applyBorder="1" applyAlignment="1">
      <alignment vertical="top" wrapText="1"/>
    </xf>
    <xf numFmtId="0" fontId="28" fillId="0" borderId="12" xfId="37" applyFont="1" applyFill="1" applyBorder="1" applyAlignment="1">
      <alignment vertical="center" wrapText="1"/>
    </xf>
    <xf numFmtId="0" fontId="65" fillId="0" borderId="16" xfId="37" applyFont="1" applyFill="1" applyBorder="1" applyAlignment="1">
      <alignment vertical="center"/>
    </xf>
    <xf numFmtId="0" fontId="65" fillId="0" borderId="26" xfId="37" applyFont="1" applyFill="1" applyBorder="1" applyAlignment="1">
      <alignment vertical="center"/>
    </xf>
    <xf numFmtId="0" fontId="28" fillId="0" borderId="12" xfId="37" applyFont="1" applyFill="1" applyBorder="1" applyAlignment="1">
      <alignment horizontal="left" vertical="top"/>
    </xf>
    <xf numFmtId="0" fontId="28" fillId="0" borderId="12" xfId="37" applyFont="1" applyFill="1" applyBorder="1" applyAlignment="1">
      <alignment wrapText="1"/>
    </xf>
    <xf numFmtId="0" fontId="65" fillId="0" borderId="26" xfId="37" applyFont="1" applyFill="1" applyBorder="1" applyAlignment="1">
      <alignment horizontal="left" vertical="center"/>
    </xf>
    <xf numFmtId="0" fontId="65" fillId="0" borderId="16" xfId="37" applyFont="1" applyFill="1" applyBorder="1" applyAlignment="1">
      <alignment horizontal="left"/>
    </xf>
    <xf numFmtId="0" fontId="65" fillId="0" borderId="12" xfId="37" applyFont="1" applyFill="1" applyBorder="1" applyAlignment="1">
      <alignment horizontal="left" vertical="top"/>
    </xf>
    <xf numFmtId="0" fontId="65" fillId="0" borderId="17" xfId="37" applyFont="1" applyFill="1" applyBorder="1" applyAlignment="1">
      <alignment horizontal="left"/>
    </xf>
    <xf numFmtId="0" fontId="65" fillId="0" borderId="27" xfId="37" applyFont="1" applyFill="1" applyBorder="1" applyAlignment="1">
      <alignment horizontal="left"/>
    </xf>
    <xf numFmtId="0" fontId="28" fillId="0" borderId="25" xfId="37" applyFont="1" applyFill="1" applyBorder="1" applyAlignment="1">
      <alignment horizontal="left" vertical="top"/>
    </xf>
    <xf numFmtId="0" fontId="28" fillId="0" borderId="25" xfId="37" applyFont="1" applyFill="1" applyBorder="1" applyAlignment="1">
      <alignment wrapText="1"/>
    </xf>
    <xf numFmtId="3" fontId="64" fillId="0" borderId="25" xfId="37" applyNumberFormat="1" applyFont="1" applyFill="1" applyBorder="1"/>
    <xf numFmtId="0" fontId="65" fillId="0" borderId="25" xfId="37" applyFont="1" applyFill="1" applyBorder="1" applyAlignment="1">
      <alignment horizontal="left" vertical="top"/>
    </xf>
    <xf numFmtId="0" fontId="65" fillId="0" borderId="25" xfId="37" applyFont="1" applyFill="1" applyBorder="1" applyAlignment="1">
      <alignment wrapText="1"/>
    </xf>
    <xf numFmtId="0" fontId="65" fillId="0" borderId="24" xfId="37" applyFont="1" applyFill="1" applyBorder="1" applyAlignment="1">
      <alignment horizontal="left"/>
    </xf>
    <xf numFmtId="0" fontId="65" fillId="0" borderId="0" xfId="37" applyFont="1" applyFill="1" applyBorder="1" applyAlignment="1">
      <alignment horizontal="left" vertical="top"/>
    </xf>
    <xf numFmtId="0" fontId="65" fillId="0" borderId="0" xfId="37" applyFont="1" applyFill="1" applyBorder="1" applyAlignment="1">
      <alignment wrapText="1"/>
    </xf>
    <xf numFmtId="3" fontId="64" fillId="0" borderId="52" xfId="37" applyNumberFormat="1" applyFont="1" applyFill="1" applyBorder="1"/>
    <xf numFmtId="0" fontId="65" fillId="0" borderId="10" xfId="37" applyFont="1" applyFill="1" applyBorder="1" applyAlignment="1">
      <alignment horizontal="left"/>
    </xf>
    <xf numFmtId="3" fontId="55" fillId="0" borderId="10" xfId="37" applyNumberFormat="1" applyFont="1" applyFill="1" applyBorder="1"/>
    <xf numFmtId="0" fontId="71" fillId="0" borderId="0" xfId="37" applyFont="1" applyFill="1" applyBorder="1" applyAlignment="1"/>
    <xf numFmtId="0" fontId="68" fillId="0" borderId="0" xfId="37" applyFont="1" applyFill="1" applyBorder="1" applyAlignment="1"/>
    <xf numFmtId="0" fontId="65" fillId="0" borderId="26" xfId="37" applyFont="1" applyFill="1" applyBorder="1" applyAlignment="1">
      <alignment vertical="top"/>
    </xf>
    <xf numFmtId="0" fontId="28" fillId="0" borderId="12" xfId="37" applyFont="1" applyFill="1" applyBorder="1" applyAlignment="1">
      <alignment vertical="top"/>
    </xf>
    <xf numFmtId="3" fontId="18" fillId="0" borderId="12" xfId="37" applyNumberFormat="1" applyFont="1" applyFill="1" applyBorder="1" applyAlignment="1">
      <alignment vertical="top"/>
    </xf>
    <xf numFmtId="0" fontId="65" fillId="0" borderId="26" xfId="37" applyFont="1" applyFill="1" applyBorder="1" applyAlignment="1">
      <alignment horizontal="left" vertical="top"/>
    </xf>
    <xf numFmtId="0" fontId="65" fillId="0" borderId="12" xfId="37" applyFont="1" applyFill="1" applyBorder="1" applyAlignment="1">
      <alignment vertical="top"/>
    </xf>
    <xf numFmtId="3" fontId="64" fillId="0" borderId="12" xfId="37" applyNumberFormat="1" applyFont="1" applyFill="1" applyBorder="1" applyAlignment="1">
      <alignment vertical="top"/>
    </xf>
    <xf numFmtId="3" fontId="65" fillId="0" borderId="12" xfId="37" applyNumberFormat="1" applyFont="1" applyFill="1" applyBorder="1" applyAlignment="1">
      <alignment vertical="top"/>
    </xf>
    <xf numFmtId="0" fontId="28" fillId="0" borderId="16" xfId="37" applyFont="1" applyFill="1" applyBorder="1"/>
    <xf numFmtId="0" fontId="28" fillId="0" borderId="0" xfId="37" applyFont="1" applyFill="1" applyBorder="1" applyAlignment="1">
      <alignment horizontal="left" vertical="top"/>
    </xf>
    <xf numFmtId="0" fontId="71" fillId="0" borderId="16" xfId="37" applyFont="1" applyFill="1" applyBorder="1" applyAlignment="1">
      <alignment horizontal="left"/>
    </xf>
    <xf numFmtId="0" fontId="71" fillId="0" borderId="26" xfId="37" applyFont="1" applyFill="1" applyBorder="1" applyAlignment="1">
      <alignment vertical="top"/>
    </xf>
    <xf numFmtId="0" fontId="71" fillId="0" borderId="26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9" fillId="0" borderId="12" xfId="37" applyFont="1" applyFill="1" applyBorder="1" applyAlignment="1">
      <alignment vertical="top" wrapText="1"/>
    </xf>
    <xf numFmtId="0" fontId="71" fillId="0" borderId="16" xfId="37" applyFont="1" applyFill="1" applyBorder="1"/>
    <xf numFmtId="0" fontId="66" fillId="0" borderId="12" xfId="37" applyFont="1" applyFill="1" applyBorder="1" applyAlignment="1">
      <alignment horizontal="left" vertical="top"/>
    </xf>
    <xf numFmtId="3" fontId="70" fillId="0" borderId="12" xfId="37" applyNumberFormat="1" applyFont="1" applyFill="1" applyBorder="1" applyAlignment="1">
      <alignment vertical="top"/>
    </xf>
    <xf numFmtId="0" fontId="29" fillId="0" borderId="12" xfId="37" applyFont="1" applyFill="1" applyBorder="1" applyAlignment="1">
      <alignment vertical="top"/>
    </xf>
    <xf numFmtId="0" fontId="71" fillId="0" borderId="12" xfId="37" applyFont="1" applyFill="1" applyBorder="1" applyAlignment="1">
      <alignment horizontal="left" vertical="top"/>
    </xf>
    <xf numFmtId="0" fontId="71" fillId="0" borderId="17" xfId="37" applyFont="1" applyFill="1" applyBorder="1"/>
    <xf numFmtId="0" fontId="71" fillId="0" borderId="27" xfId="37" applyFont="1" applyFill="1" applyBorder="1" applyAlignment="1">
      <alignment vertical="top"/>
    </xf>
    <xf numFmtId="0" fontId="66" fillId="0" borderId="37" xfId="37" applyFont="1" applyFill="1" applyBorder="1" applyAlignment="1">
      <alignment horizontal="left" vertical="top"/>
    </xf>
    <xf numFmtId="0" fontId="66" fillId="0" borderId="12" xfId="37" applyFont="1" applyFill="1" applyBorder="1" applyAlignment="1">
      <alignment vertical="top"/>
    </xf>
    <xf numFmtId="3" fontId="18" fillId="0" borderId="25" xfId="37" applyNumberFormat="1" applyFont="1" applyFill="1" applyBorder="1" applyAlignment="1">
      <alignment vertical="top"/>
    </xf>
    <xf numFmtId="0" fontId="66" fillId="0" borderId="47" xfId="37" applyFont="1" applyFill="1" applyBorder="1" applyAlignment="1">
      <alignment vertical="top"/>
    </xf>
    <xf numFmtId="0" fontId="29" fillId="0" borderId="47" xfId="37" applyFont="1" applyFill="1" applyBorder="1" applyAlignment="1">
      <alignment vertical="top" wrapText="1"/>
    </xf>
    <xf numFmtId="0" fontId="66" fillId="0" borderId="47" xfId="37" applyFont="1" applyFill="1" applyBorder="1" applyAlignment="1">
      <alignment vertical="center" wrapText="1"/>
    </xf>
    <xf numFmtId="0" fontId="71" fillId="0" borderId="27" xfId="37" applyFont="1" applyFill="1" applyBorder="1" applyAlignment="1">
      <alignment horizontal="left" vertical="top"/>
    </xf>
    <xf numFmtId="0" fontId="76" fillId="0" borderId="60" xfId="0" applyFont="1" applyFill="1" applyBorder="1" applyAlignment="1">
      <alignment horizontal="center" vertical="top"/>
    </xf>
    <xf numFmtId="0" fontId="66" fillId="0" borderId="62" xfId="0" applyFont="1" applyFill="1" applyBorder="1" applyAlignment="1">
      <alignment horizontal="center" vertical="top"/>
    </xf>
    <xf numFmtId="0" fontId="66" fillId="0" borderId="32" xfId="0" applyFont="1" applyFill="1" applyBorder="1" applyAlignment="1">
      <alignment horizontal="left" vertical="top" wrapText="1"/>
    </xf>
    <xf numFmtId="0" fontId="71" fillId="0" borderId="13" xfId="37" applyFont="1" applyFill="1" applyBorder="1" applyAlignment="1">
      <alignment vertical="top"/>
    </xf>
    <xf numFmtId="0" fontId="1" fillId="0" borderId="64" xfId="37" applyFont="1" applyFill="1" applyBorder="1" applyAlignment="1">
      <alignment vertical="top"/>
    </xf>
    <xf numFmtId="3" fontId="64" fillId="0" borderId="22" xfId="37" applyNumberFormat="1" applyFont="1" applyFill="1" applyBorder="1" applyAlignment="1">
      <alignment vertical="top"/>
    </xf>
    <xf numFmtId="0" fontId="71" fillId="0" borderId="34" xfId="37" applyFont="1" applyFill="1" applyBorder="1" applyAlignment="1">
      <alignment vertical="top"/>
    </xf>
    <xf numFmtId="0" fontId="1" fillId="0" borderId="85" xfId="37" applyFont="1" applyFill="1" applyBorder="1" applyAlignment="1">
      <alignment vertical="top"/>
    </xf>
    <xf numFmtId="0" fontId="1" fillId="0" borderId="86" xfId="37" applyFont="1" applyFill="1" applyBorder="1" applyAlignment="1">
      <alignment vertical="top"/>
    </xf>
    <xf numFmtId="3" fontId="64" fillId="0" borderId="71" xfId="37" applyNumberFormat="1" applyFont="1" applyFill="1" applyBorder="1" applyAlignment="1">
      <alignment vertical="top"/>
    </xf>
    <xf numFmtId="0" fontId="71" fillId="0" borderId="12" xfId="37" applyFont="1" applyFill="1" applyBorder="1" applyAlignment="1">
      <alignment vertical="center"/>
    </xf>
    <xf numFmtId="0" fontId="1" fillId="0" borderId="12" xfId="37" applyFont="1" applyFill="1" applyBorder="1" applyAlignment="1">
      <alignment vertical="top"/>
    </xf>
    <xf numFmtId="17" fontId="18" fillId="0" borderId="37" xfId="37" applyNumberFormat="1" applyFont="1" applyFill="1" applyBorder="1" applyAlignment="1">
      <alignment vertical="top"/>
    </xf>
    <xf numFmtId="17" fontId="67" fillId="0" borderId="38" xfId="37" applyNumberFormat="1" applyFont="1" applyFill="1" applyBorder="1" applyAlignment="1">
      <alignment vertical="top"/>
    </xf>
    <xf numFmtId="17" fontId="18" fillId="0" borderId="0" xfId="37" applyNumberFormat="1" applyFont="1" applyFill="1" applyBorder="1" applyAlignment="1">
      <alignment horizontal="left" vertical="center"/>
    </xf>
    <xf numFmtId="3" fontId="28" fillId="0" borderId="0" xfId="0" applyNumberFormat="1" applyFont="1" applyFill="1"/>
    <xf numFmtId="0" fontId="29" fillId="0" borderId="0" xfId="0" applyFont="1" applyFill="1" applyAlignment="1">
      <alignment vertical="top"/>
    </xf>
    <xf numFmtId="0" fontId="29" fillId="0" borderId="0" xfId="0" applyFont="1"/>
    <xf numFmtId="0" fontId="71" fillId="0" borderId="12" xfId="37" applyFont="1" applyFill="1" applyBorder="1" applyAlignment="1">
      <alignment vertical="top"/>
    </xf>
    <xf numFmtId="0" fontId="71" fillId="0" borderId="12" xfId="37" applyFont="1" applyFill="1" applyBorder="1" applyAlignment="1">
      <alignment vertical="top" wrapText="1"/>
    </xf>
    <xf numFmtId="0" fontId="71" fillId="0" borderId="13" xfId="37" applyFont="1" applyFill="1" applyBorder="1" applyAlignment="1">
      <alignment horizontal="left"/>
    </xf>
    <xf numFmtId="0" fontId="71" fillId="0" borderId="21" xfId="37" applyFont="1" applyFill="1" applyBorder="1"/>
    <xf numFmtId="0" fontId="1" fillId="0" borderId="22" xfId="0" applyFont="1" applyFill="1" applyBorder="1"/>
    <xf numFmtId="0" fontId="71" fillId="0" borderId="22" xfId="37" applyFont="1" applyFill="1" applyBorder="1"/>
    <xf numFmtId="3" fontId="45" fillId="0" borderId="22" xfId="37" applyNumberFormat="1" applyFont="1" applyFill="1" applyBorder="1"/>
    <xf numFmtId="0" fontId="71" fillId="0" borderId="15" xfId="37" applyFont="1" applyFill="1" applyBorder="1"/>
    <xf numFmtId="0" fontId="71" fillId="0" borderId="59" xfId="37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71" fillId="0" borderId="19" xfId="37" applyFont="1" applyFill="1" applyBorder="1" applyAlignment="1">
      <alignment vertical="top"/>
    </xf>
    <xf numFmtId="3" fontId="45" fillId="0" borderId="19" xfId="37" applyNumberFormat="1" applyFont="1" applyFill="1" applyBorder="1" applyAlignment="1">
      <alignment vertical="top"/>
    </xf>
    <xf numFmtId="3" fontId="26" fillId="0" borderId="63" xfId="37" applyNumberFormat="1" applyFont="1" applyFill="1" applyBorder="1"/>
    <xf numFmtId="0" fontId="58" fillId="0" borderId="0" xfId="0" applyFont="1" applyFill="1"/>
    <xf numFmtId="0" fontId="71" fillId="0" borderId="61" xfId="0" applyFont="1" applyFill="1" applyBorder="1" applyAlignment="1">
      <alignment horizontal="left" vertical="top" wrapText="1"/>
    </xf>
    <xf numFmtId="3" fontId="45" fillId="0" borderId="25" xfId="37" applyNumberFormat="1" applyFont="1" applyFill="1" applyBorder="1" applyAlignment="1">
      <alignment vertical="top"/>
    </xf>
    <xf numFmtId="0" fontId="1" fillId="0" borderId="58" xfId="37" applyFont="1" applyFill="1" applyBorder="1" applyAlignment="1">
      <alignment vertical="top"/>
    </xf>
    <xf numFmtId="0" fontId="79" fillId="1" borderId="34" xfId="0" applyFont="1" applyFill="1" applyBorder="1" applyAlignment="1">
      <alignment horizontal="center"/>
    </xf>
    <xf numFmtId="0" fontId="79" fillId="1" borderId="24" xfId="0" applyFont="1" applyFill="1" applyBorder="1" applyAlignment="1">
      <alignment horizontal="right" vertical="center" wrapText="1"/>
    </xf>
    <xf numFmtId="0" fontId="79" fillId="0" borderId="10" xfId="0" applyFont="1" applyBorder="1"/>
    <xf numFmtId="0" fontId="83" fillId="0" borderId="0" xfId="0" applyFont="1"/>
    <xf numFmtId="0" fontId="84" fillId="0" borderId="0" xfId="0" applyFont="1"/>
    <xf numFmtId="0" fontId="83" fillId="0" borderId="0" xfId="0" applyFont="1" applyAlignment="1"/>
    <xf numFmtId="0" fontId="84" fillId="0" borderId="0" xfId="0" applyFont="1" applyAlignment="1">
      <alignment vertical="top"/>
    </xf>
    <xf numFmtId="3" fontId="84" fillId="0" borderId="0" xfId="0" applyNumberFormat="1" applyFont="1"/>
    <xf numFmtId="3" fontId="83" fillId="0" borderId="0" xfId="0" applyNumberFormat="1" applyFont="1"/>
    <xf numFmtId="3" fontId="75" fillId="0" borderId="27" xfId="0" applyNumberFormat="1" applyFont="1" applyBorder="1" applyAlignment="1">
      <alignment horizontal="center" vertical="center" wrapText="1"/>
    </xf>
    <xf numFmtId="3" fontId="75" fillId="0" borderId="25" xfId="0" applyNumberFormat="1" applyFont="1" applyBorder="1" applyAlignment="1">
      <alignment horizontal="center" vertical="center" wrapText="1"/>
    </xf>
    <xf numFmtId="0" fontId="79" fillId="0" borderId="16" xfId="0" applyNumberFormat="1" applyFont="1" applyBorder="1" applyAlignment="1">
      <alignment horizontal="center" vertical="center"/>
    </xf>
    <xf numFmtId="0" fontId="79" fillId="0" borderId="17" xfId="0" applyNumberFormat="1" applyFont="1" applyBorder="1" applyAlignment="1">
      <alignment horizontal="center" vertical="center"/>
    </xf>
    <xf numFmtId="0" fontId="79" fillId="0" borderId="35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3" fontId="79" fillId="0" borderId="48" xfId="0" applyNumberFormat="1" applyFont="1" applyBorder="1" applyAlignment="1"/>
    <xf numFmtId="3" fontId="79" fillId="0" borderId="48" xfId="0" quotePrefix="1" applyNumberFormat="1" applyFont="1" applyBorder="1" applyAlignment="1"/>
    <xf numFmtId="3" fontId="87" fillId="0" borderId="0" xfId="0" applyNumberFormat="1" applyFont="1" applyFill="1" applyAlignment="1"/>
    <xf numFmtId="3" fontId="87" fillId="0" borderId="0" xfId="0" applyNumberFormat="1" applyFont="1"/>
    <xf numFmtId="3" fontId="79" fillId="0" borderId="49" xfId="0" applyNumberFormat="1" applyFont="1" applyFill="1" applyBorder="1"/>
    <xf numFmtId="3" fontId="79" fillId="0" borderId="49" xfId="0" quotePrefix="1" applyNumberFormat="1" applyFont="1" applyFill="1" applyBorder="1" applyAlignment="1">
      <alignment horizontal="left"/>
    </xf>
    <xf numFmtId="3" fontId="79" fillId="0" borderId="0" xfId="0" quotePrefix="1" applyNumberFormat="1" applyFont="1" applyFill="1" applyBorder="1" applyAlignment="1">
      <alignment horizontal="left"/>
    </xf>
    <xf numFmtId="3" fontId="88" fillId="0" borderId="12" xfId="0" applyNumberFormat="1" applyFont="1" applyBorder="1" applyAlignment="1">
      <alignment horizontal="left" wrapText="1"/>
    </xf>
    <xf numFmtId="3" fontId="79" fillId="0" borderId="50" xfId="0" applyNumberFormat="1" applyFont="1" applyBorder="1" applyAlignment="1">
      <alignment horizontal="left" vertical="top"/>
    </xf>
    <xf numFmtId="3" fontId="79" fillId="0" borderId="50" xfId="0" applyNumberFormat="1" applyFont="1" applyBorder="1" applyAlignment="1">
      <alignment horizontal="left"/>
    </xf>
    <xf numFmtId="3" fontId="79" fillId="0" borderId="52" xfId="0" applyNumberFormat="1" applyFont="1" applyBorder="1" applyAlignment="1">
      <alignment horizontal="left"/>
    </xf>
    <xf numFmtId="3" fontId="79" fillId="0" borderId="50" xfId="0" applyNumberFormat="1" applyFont="1" applyBorder="1" applyAlignment="1">
      <alignment horizontal="left" vertical="top" wrapText="1"/>
    </xf>
    <xf numFmtId="1" fontId="79" fillId="0" borderId="50" xfId="20" applyNumberFormat="1" applyFont="1" applyBorder="1" applyAlignment="1">
      <alignment horizontal="left" vertical="top" wrapText="1"/>
    </xf>
    <xf numFmtId="164" fontId="79" fillId="0" borderId="49" xfId="20" applyNumberFormat="1" applyFont="1" applyBorder="1" applyAlignment="1">
      <alignment horizontal="left" wrapText="1"/>
    </xf>
    <xf numFmtId="164" fontId="79" fillId="0" borderId="80" xfId="20" applyNumberFormat="1" applyFont="1" applyBorder="1" applyAlignment="1">
      <alignment horizontal="left" wrapText="1"/>
    </xf>
    <xf numFmtId="3" fontId="79" fillId="0" borderId="37" xfId="0" applyNumberFormat="1" applyFont="1" applyBorder="1" applyAlignment="1">
      <alignment horizontal="left" wrapText="1"/>
    </xf>
    <xf numFmtId="3" fontId="79" fillId="0" borderId="0" xfId="0" quotePrefix="1" applyNumberFormat="1" applyFont="1" applyBorder="1" applyAlignment="1">
      <alignment horizontal="left" wrapText="1"/>
    </xf>
    <xf numFmtId="3" fontId="79" fillId="0" borderId="0" xfId="0" applyNumberFormat="1" applyFont="1" applyBorder="1"/>
    <xf numFmtId="3" fontId="79" fillId="0" borderId="0" xfId="0" applyNumberFormat="1" applyFont="1"/>
    <xf numFmtId="3" fontId="79" fillId="0" borderId="0" xfId="0" quotePrefix="1" applyNumberFormat="1" applyFont="1" applyBorder="1" applyAlignment="1">
      <alignment horizontal="left"/>
    </xf>
    <xf numFmtId="3" fontId="87" fillId="0" borderId="0" xfId="0" applyNumberFormat="1" applyFont="1" applyAlignment="1">
      <alignment horizontal="left"/>
    </xf>
    <xf numFmtId="0" fontId="89" fillId="0" borderId="39" xfId="0" applyFont="1" applyBorder="1" applyAlignment="1">
      <alignment horizontal="center"/>
    </xf>
    <xf numFmtId="0" fontId="89" fillId="0" borderId="40" xfId="0" applyFont="1" applyBorder="1" applyAlignment="1">
      <alignment horizontal="left" vertical="center" wrapText="1"/>
    </xf>
    <xf numFmtId="0" fontId="89" fillId="0" borderId="41" xfId="0" applyFont="1" applyBorder="1" applyAlignment="1">
      <alignment horizontal="center"/>
    </xf>
    <xf numFmtId="0" fontId="89" fillId="0" borderId="42" xfId="0" applyFont="1" applyBorder="1" applyAlignment="1">
      <alignment horizontal="left" vertical="center" wrapText="1"/>
    </xf>
    <xf numFmtId="0" fontId="90" fillId="0" borderId="44" xfId="0" applyFont="1" applyBorder="1" applyAlignment="1">
      <alignment horizontal="center"/>
    </xf>
    <xf numFmtId="0" fontId="90" fillId="0" borderId="45" xfId="0" applyFont="1" applyBorder="1" applyAlignment="1">
      <alignment horizontal="left" vertical="center" wrapText="1"/>
    </xf>
    <xf numFmtId="0" fontId="90" fillId="0" borderId="44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89" fillId="0" borderId="45" xfId="0" applyFont="1" applyBorder="1" applyAlignment="1">
      <alignment horizontal="left" vertical="center" wrapText="1"/>
    </xf>
    <xf numFmtId="0" fontId="91" fillId="0" borderId="45" xfId="0" applyFont="1" applyBorder="1" applyAlignment="1">
      <alignment horizontal="left" vertical="center" wrapText="1"/>
    </xf>
    <xf numFmtId="0" fontId="81" fillId="0" borderId="44" xfId="0" applyFont="1" applyBorder="1" applyAlignment="1">
      <alignment horizontal="center" vertical="center"/>
    </xf>
    <xf numFmtId="0" fontId="92" fillId="0" borderId="45" xfId="0" applyNumberFormat="1" applyFont="1" applyFill="1" applyBorder="1" applyAlignment="1" applyProtection="1">
      <alignment horizontal="center"/>
    </xf>
    <xf numFmtId="0" fontId="93" fillId="0" borderId="45" xfId="0" applyNumberFormat="1" applyFont="1" applyFill="1" applyBorder="1" applyAlignment="1" applyProtection="1">
      <alignment wrapText="1"/>
    </xf>
    <xf numFmtId="0" fontId="83" fillId="0" borderId="49" xfId="39" applyFont="1" applyFill="1" applyBorder="1" applyAlignment="1">
      <alignment horizontal="center" wrapText="1"/>
    </xf>
    <xf numFmtId="0" fontId="83" fillId="0" borderId="49" xfId="39" applyNumberFormat="1" applyFont="1" applyFill="1" applyBorder="1" applyAlignment="1">
      <alignment horizontal="left" wrapText="1"/>
    </xf>
    <xf numFmtId="0" fontId="81" fillId="0" borderId="19" xfId="0" applyFont="1" applyBorder="1" applyAlignment="1">
      <alignment horizontal="center" vertical="center" wrapText="1"/>
    </xf>
    <xf numFmtId="3" fontId="75" fillId="0" borderId="19" xfId="0" applyNumberFormat="1" applyFont="1" applyBorder="1" applyAlignment="1">
      <alignment horizontal="center" vertical="center" wrapText="1"/>
    </xf>
    <xf numFmtId="0" fontId="96" fillId="0" borderId="0" xfId="0" applyFont="1"/>
    <xf numFmtId="4" fontId="65" fillId="0" borderId="11" xfId="37" applyNumberFormat="1" applyFont="1" applyFill="1" applyBorder="1"/>
    <xf numFmtId="4" fontId="64" fillId="0" borderId="12" xfId="37" applyNumberFormat="1" applyFont="1" applyFill="1" applyBorder="1"/>
    <xf numFmtId="4" fontId="70" fillId="0" borderId="12" xfId="37" applyNumberFormat="1" applyFont="1" applyFill="1" applyBorder="1"/>
    <xf numFmtId="4" fontId="97" fillId="0" borderId="12" xfId="37" applyNumberFormat="1" applyFont="1" applyFill="1" applyBorder="1"/>
    <xf numFmtId="4" fontId="28" fillId="0" borderId="12" xfId="37" applyNumberFormat="1" applyFont="1" applyFill="1" applyBorder="1"/>
    <xf numFmtId="4" fontId="70" fillId="0" borderId="25" xfId="37" applyNumberFormat="1" applyFont="1" applyFill="1" applyBorder="1"/>
    <xf numFmtId="4" fontId="97" fillId="0" borderId="25" xfId="37" applyNumberFormat="1" applyFont="1" applyFill="1" applyBorder="1"/>
    <xf numFmtId="4" fontId="97" fillId="0" borderId="52" xfId="37" applyNumberFormat="1" applyFont="1" applyFill="1" applyBorder="1"/>
    <xf numFmtId="4" fontId="65" fillId="0" borderId="12" xfId="37" applyNumberFormat="1" applyFont="1" applyFill="1" applyBorder="1"/>
    <xf numFmtId="4" fontId="28" fillId="0" borderId="11" xfId="37" applyNumberFormat="1" applyFont="1" applyFill="1" applyBorder="1"/>
    <xf numFmtId="4" fontId="18" fillId="0" borderId="12" xfId="37" applyNumberFormat="1" applyFont="1" applyFill="1" applyBorder="1"/>
    <xf numFmtId="4" fontId="28" fillId="0" borderId="0" xfId="0" applyNumberFormat="1" applyFont="1" applyFill="1"/>
    <xf numFmtId="4" fontId="28" fillId="0" borderId="11" xfId="37" applyNumberFormat="1" applyFont="1" applyFill="1" applyBorder="1" applyAlignment="1">
      <alignment vertical="center"/>
    </xf>
    <xf numFmtId="4" fontId="64" fillId="0" borderId="25" xfId="37" applyNumberFormat="1" applyFont="1" applyFill="1" applyBorder="1"/>
    <xf numFmtId="4" fontId="28" fillId="0" borderId="25" xfId="37" applyNumberFormat="1" applyFont="1" applyFill="1" applyBorder="1"/>
    <xf numFmtId="4" fontId="65" fillId="0" borderId="25" xfId="37" applyNumberFormat="1" applyFont="1" applyFill="1" applyBorder="1"/>
    <xf numFmtId="4" fontId="28" fillId="0" borderId="86" xfId="37" applyNumberFormat="1" applyFont="1" applyFill="1" applyBorder="1"/>
    <xf numFmtId="4" fontId="64" fillId="0" borderId="52" xfId="37" applyNumberFormat="1" applyFont="1" applyFill="1" applyBorder="1"/>
    <xf numFmtId="4" fontId="65" fillId="0" borderId="52" xfId="37" applyNumberFormat="1" applyFont="1" applyFill="1" applyBorder="1"/>
    <xf numFmtId="4" fontId="65" fillId="0" borderId="86" xfId="37" applyNumberFormat="1" applyFont="1" applyFill="1" applyBorder="1"/>
    <xf numFmtId="4" fontId="73" fillId="0" borderId="10" xfId="37" applyNumberFormat="1" applyFont="1" applyFill="1" applyBorder="1"/>
    <xf numFmtId="4" fontId="72" fillId="0" borderId="10" xfId="37" applyNumberFormat="1" applyFont="1" applyFill="1" applyBorder="1"/>
    <xf numFmtId="4" fontId="71" fillId="0" borderId="22" xfId="37" applyNumberFormat="1" applyFont="1" applyFill="1" applyBorder="1"/>
    <xf numFmtId="4" fontId="71" fillId="0" borderId="19" xfId="37" applyNumberFormat="1" applyFont="1" applyFill="1" applyBorder="1" applyAlignment="1">
      <alignment vertical="top"/>
    </xf>
    <xf numFmtId="4" fontId="28" fillId="0" borderId="12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horizontal="right" vertical="center"/>
    </xf>
    <xf numFmtId="4" fontId="65" fillId="0" borderId="19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vertical="top"/>
    </xf>
    <xf numFmtId="4" fontId="73" fillId="0" borderId="19" xfId="37" applyNumberFormat="1" applyFont="1" applyFill="1" applyBorder="1" applyAlignment="1">
      <alignment vertical="top"/>
    </xf>
    <xf numFmtId="4" fontId="71" fillId="0" borderId="12" xfId="37" applyNumberFormat="1" applyFont="1" applyFill="1" applyBorder="1" applyAlignment="1">
      <alignment vertical="top"/>
    </xf>
    <xf numFmtId="4" fontId="65" fillId="0" borderId="25" xfId="37" applyNumberFormat="1" applyFont="1" applyFill="1" applyBorder="1" applyAlignment="1">
      <alignment vertical="top"/>
    </xf>
    <xf numFmtId="4" fontId="28" fillId="0" borderId="63" xfId="37" applyNumberFormat="1" applyFont="1" applyFill="1" applyBorder="1" applyAlignment="1">
      <alignment vertical="top"/>
    </xf>
    <xf numFmtId="4" fontId="65" fillId="0" borderId="12" xfId="37" applyNumberFormat="1" applyFont="1" applyFill="1" applyBorder="1" applyAlignment="1">
      <alignment vertical="top" wrapText="1"/>
    </xf>
    <xf numFmtId="4" fontId="65" fillId="0" borderId="10" xfId="37" applyNumberFormat="1" applyFont="1" applyFill="1" applyBorder="1"/>
    <xf numFmtId="0" fontId="56" fillId="0" borderId="0" xfId="0" applyFont="1" applyAlignment="1">
      <alignment horizontal="right"/>
    </xf>
    <xf numFmtId="4" fontId="98" fillId="0" borderId="22" xfId="37" applyNumberFormat="1" applyFont="1" applyFill="1" applyBorder="1"/>
    <xf numFmtId="4" fontId="98" fillId="0" borderId="19" xfId="37" applyNumberFormat="1" applyFont="1" applyFill="1" applyBorder="1" applyAlignment="1">
      <alignment vertical="top"/>
    </xf>
    <xf numFmtId="4" fontId="97" fillId="0" borderId="12" xfId="37" applyNumberFormat="1" applyFont="1" applyFill="1" applyBorder="1" applyAlignment="1">
      <alignment vertical="top"/>
    </xf>
    <xf numFmtId="4" fontId="70" fillId="0" borderId="12" xfId="37" applyNumberFormat="1" applyFont="1" applyFill="1" applyBorder="1" applyAlignment="1">
      <alignment horizontal="center" vertical="center"/>
    </xf>
    <xf numFmtId="4" fontId="97" fillId="0" borderId="12" xfId="37" applyNumberFormat="1" applyFont="1" applyFill="1" applyBorder="1" applyAlignment="1">
      <alignment horizontal="center" vertical="center"/>
    </xf>
    <xf numFmtId="4" fontId="70" fillId="0" borderId="25" xfId="37" applyNumberFormat="1" applyFont="1" applyFill="1" applyBorder="1" applyAlignment="1">
      <alignment vertical="top"/>
    </xf>
    <xf numFmtId="4" fontId="98" fillId="0" borderId="25" xfId="37" applyNumberFormat="1" applyFont="1" applyFill="1" applyBorder="1" applyAlignment="1">
      <alignment vertical="top"/>
    </xf>
    <xf numFmtId="4" fontId="97" fillId="0" borderId="25" xfId="37" applyNumberFormat="1" applyFont="1" applyFill="1" applyBorder="1" applyAlignment="1">
      <alignment vertical="top"/>
    </xf>
    <xf numFmtId="4" fontId="97" fillId="0" borderId="22" xfId="37" applyNumberFormat="1" applyFont="1" applyFill="1" applyBorder="1" applyAlignment="1">
      <alignment vertical="top"/>
    </xf>
    <xf numFmtId="4" fontId="97" fillId="0" borderId="71" xfId="37" applyNumberFormat="1" applyFont="1" applyFill="1" applyBorder="1" applyAlignment="1">
      <alignment vertical="top"/>
    </xf>
    <xf numFmtId="4" fontId="28" fillId="0" borderId="19" xfId="37" applyNumberFormat="1" applyFont="1" applyFill="1" applyBorder="1" applyAlignment="1">
      <alignment horizontal="right" vertical="center"/>
    </xf>
    <xf numFmtId="4" fontId="65" fillId="0" borderId="47" xfId="37" applyNumberFormat="1" applyFont="1" applyFill="1" applyBorder="1" applyAlignment="1">
      <alignment vertical="top"/>
    </xf>
    <xf numFmtId="4" fontId="65" fillId="0" borderId="22" xfId="37" applyNumberFormat="1" applyFont="1" applyFill="1" applyBorder="1" applyAlignment="1">
      <alignment vertical="top"/>
    </xf>
    <xf numFmtId="4" fontId="65" fillId="0" borderId="71" xfId="37" applyNumberFormat="1" applyFont="1" applyFill="1" applyBorder="1" applyAlignment="1">
      <alignment vertical="top"/>
    </xf>
    <xf numFmtId="4" fontId="65" fillId="0" borderId="63" xfId="37" applyNumberFormat="1" applyFont="1" applyFill="1" applyBorder="1" applyAlignment="1">
      <alignment vertical="top"/>
    </xf>
    <xf numFmtId="4" fontId="65" fillId="0" borderId="19" xfId="37" applyNumberFormat="1" applyFont="1" applyFill="1" applyBorder="1" applyAlignment="1">
      <alignment horizontal="right" vertical="center"/>
    </xf>
    <xf numFmtId="4" fontId="82" fillId="0" borderId="19" xfId="0" applyNumberFormat="1" applyFont="1" applyBorder="1" applyAlignment="1">
      <alignment horizontal="right" vertical="center" wrapText="1"/>
    </xf>
    <xf numFmtId="4" fontId="82" fillId="0" borderId="29" xfId="0" applyNumberFormat="1" applyFont="1" applyBorder="1" applyAlignment="1">
      <alignment horizontal="center" vertical="center" wrapText="1"/>
    </xf>
    <xf numFmtId="4" fontId="82" fillId="0" borderId="11" xfId="0" applyNumberFormat="1" applyFont="1" applyBorder="1" applyAlignment="1">
      <alignment horizontal="center" vertical="center" wrapText="1"/>
    </xf>
    <xf numFmtId="4" fontId="82" fillId="0" borderId="11" xfId="0" applyNumberFormat="1" applyFont="1" applyBorder="1" applyAlignment="1">
      <alignment horizontal="right" vertical="center" wrapText="1"/>
    </xf>
    <xf numFmtId="4" fontId="82" fillId="0" borderId="87" xfId="0" applyNumberFormat="1" applyFont="1" applyBorder="1" applyAlignment="1">
      <alignment horizontal="right" vertical="center" wrapText="1"/>
    </xf>
    <xf numFmtId="4" fontId="82" fillId="0" borderId="30" xfId="0" applyNumberFormat="1" applyFont="1" applyBorder="1" applyAlignment="1">
      <alignment horizontal="right" vertical="center" wrapText="1"/>
    </xf>
    <xf numFmtId="4" fontId="82" fillId="0" borderId="59" xfId="0" applyNumberFormat="1" applyFont="1" applyBorder="1" applyAlignment="1">
      <alignment horizontal="center" vertical="center" wrapText="1"/>
    </xf>
    <xf numFmtId="4" fontId="82" fillId="0" borderId="19" xfId="0" applyNumberFormat="1" applyFont="1" applyBorder="1" applyAlignment="1">
      <alignment horizontal="center" vertical="center" wrapText="1"/>
    </xf>
    <xf numFmtId="4" fontId="82" fillId="0" borderId="84" xfId="0" applyNumberFormat="1" applyFont="1" applyBorder="1" applyAlignment="1">
      <alignment horizontal="right" vertical="center" wrapText="1"/>
    </xf>
    <xf numFmtId="4" fontId="82" fillId="0" borderId="79" xfId="0" applyNumberFormat="1" applyFont="1" applyBorder="1" applyAlignment="1">
      <alignment horizontal="right" vertical="center" wrapText="1"/>
    </xf>
    <xf numFmtId="4" fontId="82" fillId="0" borderId="26" xfId="0" applyNumberFormat="1" applyFont="1" applyBorder="1" applyAlignment="1">
      <alignment horizontal="center" vertical="center" wrapText="1"/>
    </xf>
    <xf numFmtId="4" fontId="82" fillId="0" borderId="12" xfId="0" applyNumberFormat="1" applyFont="1" applyBorder="1" applyAlignment="1">
      <alignment horizontal="center" vertical="center" wrapText="1"/>
    </xf>
    <xf numFmtId="4" fontId="82" fillId="0" borderId="12" xfId="0" applyNumberFormat="1" applyFont="1" applyBorder="1" applyAlignment="1">
      <alignment horizontal="right" vertical="center" wrapText="1"/>
    </xf>
    <xf numFmtId="4" fontId="82" fillId="0" borderId="37" xfId="0" applyNumberFormat="1" applyFont="1" applyBorder="1" applyAlignment="1">
      <alignment horizontal="right" vertical="center" wrapText="1"/>
    </xf>
    <xf numFmtId="4" fontId="82" fillId="0" borderId="18" xfId="0" applyNumberFormat="1" applyFont="1" applyBorder="1" applyAlignment="1">
      <alignment horizontal="right" vertical="center" wrapText="1"/>
    </xf>
    <xf numFmtId="4" fontId="82" fillId="0" borderId="26" xfId="0" applyNumberFormat="1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center" vertical="center"/>
    </xf>
    <xf numFmtId="4" fontId="82" fillId="0" borderId="12" xfId="0" applyNumberFormat="1" applyFont="1" applyBorder="1" applyAlignment="1">
      <alignment horizontal="right" vertical="center"/>
    </xf>
    <xf numFmtId="4" fontId="82" fillId="0" borderId="37" xfId="0" applyNumberFormat="1" applyFont="1" applyBorder="1" applyAlignment="1">
      <alignment horizontal="right" vertical="center"/>
    </xf>
    <xf numFmtId="4" fontId="82" fillId="0" borderId="18" xfId="0" applyNumberFormat="1" applyFont="1" applyBorder="1" applyAlignment="1">
      <alignment horizontal="right" vertical="center"/>
    </xf>
    <xf numFmtId="4" fontId="82" fillId="0" borderId="26" xfId="0" applyNumberFormat="1" applyFont="1" applyBorder="1" applyAlignment="1">
      <alignment horizontal="center"/>
    </xf>
    <xf numFmtId="4" fontId="82" fillId="0" borderId="12" xfId="0" applyNumberFormat="1" applyFont="1" applyBorder="1" applyAlignment="1">
      <alignment horizontal="center"/>
    </xf>
    <xf numFmtId="4" fontId="82" fillId="0" borderId="12" xfId="0" applyNumberFormat="1" applyFont="1" applyBorder="1" applyAlignment="1">
      <alignment horizontal="right"/>
    </xf>
    <xf numFmtId="4" fontId="82" fillId="0" borderId="37" xfId="0" applyNumberFormat="1" applyFont="1" applyBorder="1" applyAlignment="1">
      <alignment horizontal="right"/>
    </xf>
    <xf numFmtId="4" fontId="82" fillId="0" borderId="18" xfId="0" applyNumberFormat="1" applyFont="1" applyBorder="1" applyAlignment="1">
      <alignment horizontal="right"/>
    </xf>
    <xf numFmtId="4" fontId="82" fillId="0" borderId="27" xfId="0" applyNumberFormat="1" applyFont="1" applyBorder="1" applyAlignment="1">
      <alignment horizontal="right"/>
    </xf>
    <xf numFmtId="4" fontId="82" fillId="0" borderId="25" xfId="0" applyNumberFormat="1" applyFont="1" applyBorder="1" applyAlignment="1">
      <alignment horizontal="center"/>
    </xf>
    <xf numFmtId="4" fontId="82" fillId="0" borderId="25" xfId="0" applyNumberFormat="1" applyFont="1" applyBorder="1" applyAlignment="1">
      <alignment horizontal="right"/>
    </xf>
    <xf numFmtId="4" fontId="82" fillId="0" borderId="82" xfId="0" applyNumberFormat="1" applyFont="1" applyBorder="1" applyAlignment="1">
      <alignment horizontal="right"/>
    </xf>
    <xf numFmtId="4" fontId="82" fillId="0" borderId="28" xfId="0" applyNumberFormat="1" applyFont="1" applyBorder="1" applyAlignment="1">
      <alignment horizontal="right"/>
    </xf>
    <xf numFmtId="4" fontId="82" fillId="0" borderId="27" xfId="0" applyNumberFormat="1" applyFont="1" applyBorder="1" applyAlignment="1">
      <alignment horizontal="center"/>
    </xf>
    <xf numFmtId="4" fontId="82" fillId="0" borderId="31" xfId="0" applyNumberFormat="1" applyFont="1" applyBorder="1" applyAlignment="1">
      <alignment horizontal="center"/>
    </xf>
    <xf numFmtId="4" fontId="82" fillId="0" borderId="32" xfId="0" applyNumberFormat="1" applyFont="1" applyBorder="1" applyAlignment="1">
      <alignment horizontal="center"/>
    </xf>
    <xf numFmtId="4" fontId="82" fillId="0" borderId="32" xfId="0" applyNumberFormat="1" applyFont="1" applyBorder="1" applyAlignment="1">
      <alignment horizontal="right"/>
    </xf>
    <xf numFmtId="4" fontId="82" fillId="0" borderId="33" xfId="0" applyNumberFormat="1" applyFont="1" applyBorder="1" applyAlignment="1">
      <alignment horizontal="right"/>
    </xf>
    <xf numFmtId="4" fontId="82" fillId="0" borderId="13" xfId="0" applyNumberFormat="1" applyFont="1" applyBorder="1"/>
    <xf numFmtId="0" fontId="75" fillId="0" borderId="16" xfId="0" applyNumberFormat="1" applyFont="1" applyBorder="1" applyAlignment="1">
      <alignment horizontal="left" vertical="center" wrapText="1"/>
    </xf>
    <xf numFmtId="0" fontId="65" fillId="0" borderId="12" xfId="37" applyFont="1" applyFill="1" applyBorder="1" applyAlignment="1">
      <alignment vertical="center" wrapText="1"/>
    </xf>
    <xf numFmtId="0" fontId="75" fillId="0" borderId="36" xfId="0" applyFont="1" applyBorder="1" applyAlignment="1">
      <alignment horizontal="left"/>
    </xf>
    <xf numFmtId="0" fontId="75" fillId="0" borderId="15" xfId="0" applyFont="1" applyBorder="1" applyAlignment="1">
      <alignment horizontal="left" wrapText="1"/>
    </xf>
    <xf numFmtId="4" fontId="75" fillId="0" borderId="26" xfId="0" applyNumberFormat="1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right" vertical="center"/>
    </xf>
    <xf numFmtId="4" fontId="75" fillId="0" borderId="19" xfId="0" applyNumberFormat="1" applyFont="1" applyBorder="1" applyAlignment="1">
      <alignment vertical="center" wrapText="1"/>
    </xf>
    <xf numFmtId="4" fontId="75" fillId="0" borderId="18" xfId="0" applyNumberFormat="1" applyFont="1" applyBorder="1" applyAlignment="1">
      <alignment horizontal="right" vertical="center"/>
    </xf>
    <xf numFmtId="4" fontId="75" fillId="0" borderId="19" xfId="0" applyNumberFormat="1" applyFont="1" applyBorder="1" applyAlignment="1">
      <alignment horizontal="right" vertical="center"/>
    </xf>
    <xf numFmtId="4" fontId="75" fillId="0" borderId="27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right" vertical="center"/>
    </xf>
    <xf numFmtId="4" fontId="75" fillId="0" borderId="28" xfId="0" applyNumberFormat="1" applyFont="1" applyBorder="1" applyAlignment="1">
      <alignment horizontal="right" vertical="center"/>
    </xf>
    <xf numFmtId="4" fontId="75" fillId="0" borderId="27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center"/>
    </xf>
    <xf numFmtId="4" fontId="75" fillId="0" borderId="25" xfId="0" applyNumberFormat="1" applyFont="1" applyBorder="1" applyAlignment="1">
      <alignment horizontal="right"/>
    </xf>
    <xf numFmtId="4" fontId="75" fillId="0" borderId="25" xfId="0" applyNumberFormat="1" applyFont="1" applyBorder="1"/>
    <xf numFmtId="4" fontId="75" fillId="0" borderId="28" xfId="0" applyNumberFormat="1" applyFont="1" applyBorder="1"/>
    <xf numFmtId="4" fontId="75" fillId="0" borderId="76" xfId="0" applyNumberFormat="1" applyFont="1" applyBorder="1" applyAlignment="1">
      <alignment horizontal="center"/>
    </xf>
    <xf numFmtId="4" fontId="75" fillId="0" borderId="63" xfId="0" applyNumberFormat="1" applyFont="1" applyBorder="1" applyAlignment="1">
      <alignment horizontal="center"/>
    </xf>
    <xf numFmtId="4" fontId="75" fillId="0" borderId="63" xfId="0" applyNumberFormat="1" applyFont="1" applyBorder="1" applyAlignment="1">
      <alignment horizontal="right"/>
    </xf>
    <xf numFmtId="4" fontId="75" fillId="0" borderId="63" xfId="0" applyNumberFormat="1" applyFont="1" applyBorder="1"/>
    <xf numFmtId="4" fontId="75" fillId="0" borderId="65" xfId="0" applyNumberFormat="1" applyFont="1" applyBorder="1"/>
    <xf numFmtId="4" fontId="99" fillId="0" borderId="12" xfId="0" applyNumberFormat="1" applyFont="1" applyBorder="1" applyAlignment="1">
      <alignment horizontal="right" vertical="center"/>
    </xf>
    <xf numFmtId="4" fontId="75" fillId="0" borderId="26" xfId="0" applyNumberFormat="1" applyFont="1" applyBorder="1" applyAlignment="1">
      <alignment horizontal="right" vertical="center"/>
    </xf>
    <xf numFmtId="4" fontId="86" fillId="0" borderId="12" xfId="0" applyNumberFormat="1" applyFont="1" applyBorder="1"/>
    <xf numFmtId="4" fontId="62" fillId="0" borderId="18" xfId="0" applyNumberFormat="1" applyFont="1" applyBorder="1" applyAlignment="1">
      <alignment horizontal="right" vertical="center"/>
    </xf>
    <xf numFmtId="4" fontId="75" fillId="0" borderId="12" xfId="0" applyNumberFormat="1" applyFont="1" applyBorder="1" applyAlignment="1">
      <alignment vertical="center"/>
    </xf>
    <xf numFmtId="4" fontId="75" fillId="0" borderId="27" xfId="0" applyNumberFormat="1" applyFont="1" applyBorder="1" applyAlignment="1">
      <alignment horizontal="right" vertical="center"/>
    </xf>
    <xf numFmtId="4" fontId="86" fillId="0" borderId="25" xfId="0" applyNumberFormat="1" applyFont="1" applyBorder="1"/>
    <xf numFmtId="4" fontId="62" fillId="0" borderId="28" xfId="0" applyNumberFormat="1" applyFont="1" applyBorder="1" applyAlignment="1">
      <alignment horizontal="right" vertical="center"/>
    </xf>
    <xf numFmtId="4" fontId="75" fillId="0" borderId="27" xfId="0" applyNumberFormat="1" applyFont="1" applyBorder="1"/>
    <xf numFmtId="4" fontId="62" fillId="0" borderId="28" xfId="0" applyNumberFormat="1" applyFont="1" applyBorder="1"/>
    <xf numFmtId="4" fontId="75" fillId="0" borderId="76" xfId="0" applyNumberFormat="1" applyFont="1" applyBorder="1"/>
    <xf numFmtId="4" fontId="62" fillId="0" borderId="65" xfId="0" applyNumberFormat="1" applyFont="1" applyBorder="1"/>
    <xf numFmtId="4" fontId="100" fillId="0" borderId="12" xfId="0" applyNumberFormat="1" applyFont="1" applyBorder="1"/>
    <xf numFmtId="4" fontId="101" fillId="0" borderId="18" xfId="0" applyNumberFormat="1" applyFont="1" applyBorder="1" applyAlignment="1">
      <alignment horizontal="right" vertical="center"/>
    </xf>
    <xf numFmtId="4" fontId="79" fillId="0" borderId="51" xfId="0" applyNumberFormat="1" applyFont="1" applyBorder="1" applyAlignment="1">
      <alignment vertical="center"/>
    </xf>
    <xf numFmtId="4" fontId="87" fillId="0" borderId="53" xfId="0" applyNumberFormat="1" applyFont="1" applyBorder="1" applyAlignment="1">
      <alignment vertical="center"/>
    </xf>
    <xf numFmtId="4" fontId="102" fillId="0" borderId="54" xfId="20" applyNumberFormat="1" applyFont="1" applyBorder="1" applyAlignment="1">
      <alignment vertical="center"/>
    </xf>
    <xf numFmtId="4" fontId="79" fillId="0" borderId="54" xfId="20" applyNumberFormat="1" applyFont="1" applyBorder="1" applyAlignment="1">
      <alignment vertical="center"/>
    </xf>
    <xf numFmtId="4" fontId="79" fillId="0" borderId="54" xfId="0" applyNumberFormat="1" applyFont="1" applyBorder="1" applyAlignment="1">
      <alignment horizontal="right" vertical="center"/>
    </xf>
    <xf numFmtId="4" fontId="102" fillId="0" borderId="55" xfId="0" applyNumberFormat="1" applyFont="1" applyBorder="1" applyAlignment="1">
      <alignment horizontal="right" vertical="center"/>
    </xf>
    <xf numFmtId="4" fontId="79" fillId="0" borderId="19" xfId="0" applyNumberFormat="1" applyFont="1" applyBorder="1" applyAlignment="1">
      <alignment horizontal="right" vertical="center"/>
    </xf>
    <xf numFmtId="4" fontId="79" fillId="0" borderId="12" xfId="0" applyNumberFormat="1" applyFont="1" applyBorder="1" applyAlignment="1">
      <alignment vertical="center"/>
    </xf>
    <xf numFmtId="4" fontId="102" fillId="0" borderId="19" xfId="0" applyNumberFormat="1" applyFont="1" applyBorder="1" applyAlignment="1">
      <alignment horizontal="right" vertical="center"/>
    </xf>
    <xf numFmtId="3" fontId="79" fillId="0" borderId="12" xfId="0" applyNumberFormat="1" applyFont="1" applyBorder="1" applyAlignment="1">
      <alignment horizontal="center" vertical="center" wrapText="1"/>
    </xf>
    <xf numFmtId="3" fontId="79" fillId="0" borderId="47" xfId="0" applyNumberFormat="1" applyFont="1" applyBorder="1" applyAlignment="1">
      <alignment horizontal="center" vertical="center" wrapText="1"/>
    </xf>
    <xf numFmtId="4" fontId="94" fillId="0" borderId="40" xfId="0" applyNumberFormat="1" applyFont="1" applyBorder="1" applyAlignment="1">
      <alignment horizontal="right"/>
    </xf>
    <xf numFmtId="4" fontId="94" fillId="0" borderId="42" xfId="0" applyNumberFormat="1" applyFont="1" applyBorder="1" applyAlignment="1">
      <alignment horizontal="right"/>
    </xf>
    <xf numFmtId="4" fontId="95" fillId="0" borderId="45" xfId="0" applyNumberFormat="1" applyFont="1" applyBorder="1" applyAlignment="1">
      <alignment horizontal="right"/>
    </xf>
    <xf numFmtId="4" fontId="94" fillId="0" borderId="42" xfId="0" applyNumberFormat="1" applyFont="1" applyFill="1" applyBorder="1" applyAlignment="1">
      <alignment horizontal="right"/>
    </xf>
    <xf numFmtId="4" fontId="95" fillId="0" borderId="42" xfId="0" applyNumberFormat="1" applyFont="1" applyFill="1" applyBorder="1" applyAlignment="1">
      <alignment horizontal="right"/>
    </xf>
    <xf numFmtId="4" fontId="95" fillId="0" borderId="42" xfId="0" applyNumberFormat="1" applyFont="1" applyBorder="1" applyAlignment="1">
      <alignment horizontal="right"/>
    </xf>
    <xf numFmtId="4" fontId="94" fillId="0" borderId="45" xfId="0" applyNumberFormat="1" applyFont="1" applyBorder="1" applyAlignment="1">
      <alignment horizontal="right"/>
    </xf>
    <xf numFmtId="4" fontId="95" fillId="0" borderId="0" xfId="0" applyNumberFormat="1" applyFont="1" applyBorder="1" applyAlignment="1">
      <alignment horizontal="right"/>
    </xf>
    <xf numFmtId="4" fontId="94" fillId="0" borderId="12" xfId="0" applyNumberFormat="1" applyFont="1" applyBorder="1" applyAlignment="1">
      <alignment horizontal="right" vertical="center"/>
    </xf>
    <xf numFmtId="4" fontId="85" fillId="0" borderId="45" xfId="0" applyNumberFormat="1" applyFont="1" applyBorder="1" applyAlignment="1">
      <alignment horizontal="right" vertical="center"/>
    </xf>
    <xf numFmtId="4" fontId="85" fillId="0" borderId="45" xfId="0" applyNumberFormat="1" applyFont="1" applyBorder="1" applyAlignment="1">
      <alignment horizontal="right"/>
    </xf>
    <xf numFmtId="4" fontId="85" fillId="0" borderId="45" xfId="40" applyNumberFormat="1" applyFont="1" applyBorder="1" applyProtection="1">
      <protection locked="0"/>
    </xf>
    <xf numFmtId="4" fontId="88" fillId="0" borderId="42" xfId="0" applyNumberFormat="1" applyFont="1" applyBorder="1" applyAlignment="1">
      <alignment horizontal="right"/>
    </xf>
    <xf numFmtId="4" fontId="88" fillId="0" borderId="12" xfId="0" applyNumberFormat="1" applyFont="1" applyBorder="1" applyAlignment="1">
      <alignment horizontal="right" vertical="center"/>
    </xf>
    <xf numFmtId="4" fontId="87" fillId="0" borderId="0" xfId="0" applyNumberFormat="1" applyFont="1" applyBorder="1" applyAlignment="1">
      <alignment horizontal="right"/>
    </xf>
    <xf numFmtId="4" fontId="88" fillId="0" borderId="40" xfId="0" applyNumberFormat="1" applyFont="1" applyBorder="1" applyAlignment="1">
      <alignment horizontal="right"/>
    </xf>
    <xf numFmtId="4" fontId="85" fillId="0" borderId="42" xfId="0" applyNumberFormat="1" applyFont="1" applyBorder="1" applyAlignment="1">
      <alignment horizontal="right"/>
    </xf>
    <xf numFmtId="4" fontId="88" fillId="0" borderId="42" xfId="0" applyNumberFormat="1" applyFont="1" applyFill="1" applyBorder="1" applyAlignment="1">
      <alignment horizontal="right"/>
    </xf>
    <xf numFmtId="4" fontId="87" fillId="0" borderId="45" xfId="0" applyNumberFormat="1" applyFont="1" applyBorder="1" applyAlignment="1">
      <alignment horizontal="right"/>
    </xf>
    <xf numFmtId="4" fontId="88" fillId="0" borderId="45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8" fillId="0" borderId="43" xfId="0" applyNumberFormat="1" applyFont="1" applyBorder="1" applyAlignment="1">
      <alignment horizontal="right"/>
    </xf>
    <xf numFmtId="4" fontId="85" fillId="0" borderId="46" xfId="0" applyNumberFormat="1" applyFont="1" applyBorder="1" applyAlignment="1">
      <alignment horizontal="right"/>
    </xf>
    <xf numFmtId="4" fontId="85" fillId="0" borderId="43" xfId="0" applyNumberFormat="1" applyFont="1" applyBorder="1" applyAlignment="1">
      <alignment horizontal="right"/>
    </xf>
    <xf numFmtId="4" fontId="85" fillId="0" borderId="88" xfId="0" applyNumberFormat="1" applyFont="1" applyBorder="1" applyAlignment="1">
      <alignment horizontal="right"/>
    </xf>
    <xf numFmtId="4" fontId="85" fillId="0" borderId="56" xfId="0" applyNumberFormat="1" applyFont="1" applyBorder="1" applyAlignment="1">
      <alignment horizontal="right"/>
    </xf>
    <xf numFmtId="4" fontId="79" fillId="0" borderId="45" xfId="0" applyNumberFormat="1" applyFont="1" applyBorder="1" applyAlignment="1">
      <alignment horizontal="right"/>
    </xf>
    <xf numFmtId="0" fontId="87" fillId="0" borderId="0" xfId="0" applyFont="1"/>
    <xf numFmtId="3" fontId="79" fillId="0" borderId="12" xfId="0" applyNumberFormat="1" applyFont="1" applyBorder="1" applyAlignment="1">
      <alignment horizontal="right" vertical="center"/>
    </xf>
    <xf numFmtId="3" fontId="103" fillId="0" borderId="12" xfId="0" applyNumberFormat="1" applyFont="1" applyBorder="1" applyAlignment="1">
      <alignment horizontal="right" vertical="center"/>
    </xf>
    <xf numFmtId="0" fontId="87" fillId="0" borderId="0" xfId="0" applyFont="1" applyBorder="1"/>
    <xf numFmtId="0" fontId="87" fillId="0" borderId="0" xfId="0" applyFont="1" applyBorder="1" applyAlignment="1">
      <alignment vertical="center"/>
    </xf>
    <xf numFmtId="0" fontId="104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vertical="center" wrapText="1"/>
    </xf>
    <xf numFmtId="0" fontId="103" fillId="0" borderId="0" xfId="0" applyFont="1" applyBorder="1" applyAlignment="1">
      <alignment vertical="center"/>
    </xf>
    <xf numFmtId="0" fontId="105" fillId="0" borderId="0" xfId="0" applyFont="1"/>
    <xf numFmtId="0" fontId="88" fillId="0" borderId="0" xfId="0" applyFont="1"/>
    <xf numFmtId="4" fontId="106" fillId="0" borderId="12" xfId="0" applyNumberFormat="1" applyFont="1" applyBorder="1" applyAlignment="1">
      <alignment horizontal="right" vertical="center"/>
    </xf>
    <xf numFmtId="4" fontId="79" fillId="0" borderId="12" xfId="0" applyNumberFormat="1" applyFont="1" applyBorder="1" applyAlignment="1">
      <alignment horizontal="right" vertical="center"/>
    </xf>
    <xf numFmtId="4" fontId="103" fillId="0" borderId="12" xfId="0" applyNumberFormat="1" applyFont="1" applyBorder="1" applyAlignment="1">
      <alignment horizontal="right" vertical="center"/>
    </xf>
    <xf numFmtId="0" fontId="103" fillId="0" borderId="12" xfId="0" applyFont="1" applyBorder="1" applyAlignment="1">
      <alignment horizontal="center" vertical="center" wrapText="1"/>
    </xf>
    <xf numFmtId="0" fontId="52" fillId="0" borderId="0" xfId="0" applyFont="1"/>
    <xf numFmtId="0" fontId="85" fillId="0" borderId="0" xfId="0" applyFont="1"/>
    <xf numFmtId="4" fontId="88" fillId="0" borderId="12" xfId="0" applyNumberFormat="1" applyFont="1" applyBorder="1" applyAlignment="1">
      <alignment horizontal="right" vertical="center" wrapText="1"/>
    </xf>
    <xf numFmtId="4" fontId="79" fillId="0" borderId="12" xfId="0" applyNumberFormat="1" applyFont="1" applyBorder="1" applyAlignment="1">
      <alignment horizontal="right" vertical="center" wrapText="1"/>
    </xf>
    <xf numFmtId="4" fontId="103" fillId="0" borderId="12" xfId="0" applyNumberFormat="1" applyFont="1" applyBorder="1" applyAlignment="1">
      <alignment horizontal="right" vertical="center" wrapText="1"/>
    </xf>
    <xf numFmtId="165" fontId="88" fillId="0" borderId="12" xfId="0" applyNumberFormat="1" applyFont="1" applyBorder="1" applyAlignment="1">
      <alignment horizontal="right" vertical="center"/>
    </xf>
    <xf numFmtId="165" fontId="106" fillId="0" borderId="12" xfId="0" applyNumberFormat="1" applyFont="1" applyBorder="1" applyAlignment="1">
      <alignment horizontal="right" vertical="center"/>
    </xf>
    <xf numFmtId="165" fontId="79" fillId="0" borderId="12" xfId="0" applyNumberFormat="1" applyFont="1" applyBorder="1" applyAlignment="1">
      <alignment horizontal="right" vertical="center"/>
    </xf>
    <xf numFmtId="0" fontId="88" fillId="0" borderId="0" xfId="0" applyFont="1" applyAlignment="1">
      <alignment horizontal="right"/>
    </xf>
    <xf numFmtId="0" fontId="87" fillId="0" borderId="0" xfId="0" applyFont="1" applyAlignment="1">
      <alignment wrapText="1"/>
    </xf>
    <xf numFmtId="0" fontId="107" fillId="0" borderId="0" xfId="0" applyFont="1"/>
    <xf numFmtId="0" fontId="75" fillId="0" borderId="14" xfId="0" applyNumberFormat="1" applyFont="1" applyBorder="1" applyAlignment="1">
      <alignment horizontal="left" vertical="center" wrapText="1"/>
    </xf>
    <xf numFmtId="0" fontId="75" fillId="0" borderId="15" xfId="0" applyNumberFormat="1" applyFont="1" applyBorder="1" applyAlignment="1">
      <alignment horizontal="left" vertical="center" wrapText="1"/>
    </xf>
    <xf numFmtId="0" fontId="75" fillId="0" borderId="17" xfId="0" applyNumberFormat="1" applyFont="1" applyBorder="1" applyAlignment="1">
      <alignment horizontal="left" vertical="center" wrapText="1"/>
    </xf>
    <xf numFmtId="0" fontId="75" fillId="0" borderId="36" xfId="0" applyFont="1" applyBorder="1" applyAlignment="1">
      <alignment horizontal="left" wrapText="1"/>
    </xf>
    <xf numFmtId="0" fontId="75" fillId="0" borderId="24" xfId="0" applyFont="1" applyBorder="1" applyAlignment="1">
      <alignment horizontal="left" wrapText="1"/>
    </xf>
    <xf numFmtId="0" fontId="81" fillId="0" borderId="24" xfId="0" applyFont="1" applyBorder="1" applyAlignment="1">
      <alignment horizontal="left" wrapText="1"/>
    </xf>
    <xf numFmtId="0" fontId="65" fillId="0" borderId="12" xfId="37" applyFont="1" applyFill="1" applyBorder="1" applyAlignment="1">
      <alignment vertical="center"/>
    </xf>
    <xf numFmtId="0" fontId="18" fillId="0" borderId="12" xfId="37" applyFont="1" applyFill="1" applyBorder="1" applyAlignment="1">
      <alignment vertical="top"/>
    </xf>
    <xf numFmtId="17" fontId="109" fillId="0" borderId="12" xfId="37" applyNumberFormat="1" applyFont="1" applyFill="1" applyBorder="1" applyAlignment="1">
      <alignment horizontal="center" vertical="top"/>
    </xf>
    <xf numFmtId="17" fontId="18" fillId="0" borderId="12" xfId="37" applyNumberFormat="1" applyFont="1" applyFill="1" applyBorder="1" applyAlignment="1">
      <alignment horizontal="center" vertical="top"/>
    </xf>
    <xf numFmtId="4" fontId="65" fillId="0" borderId="12" xfId="37" applyNumberFormat="1" applyFont="1" applyFill="1" applyBorder="1" applyAlignment="1">
      <alignment horizontal="right" vertical="top"/>
    </xf>
    <xf numFmtId="4" fontId="73" fillId="0" borderId="12" xfId="37" applyNumberFormat="1" applyFont="1" applyFill="1" applyBorder="1" applyAlignment="1">
      <alignment vertical="top"/>
    </xf>
    <xf numFmtId="4" fontId="73" fillId="0" borderId="12" xfId="37" applyNumberFormat="1" applyFont="1" applyFill="1" applyBorder="1" applyAlignment="1">
      <alignment vertical="top" wrapText="1"/>
    </xf>
    <xf numFmtId="0" fontId="110" fillId="0" borderId="0" xfId="0" applyFont="1" applyFill="1"/>
    <xf numFmtId="0" fontId="86" fillId="0" borderId="14" xfId="0" applyNumberFormat="1" applyFont="1" applyBorder="1" applyAlignment="1">
      <alignment horizontal="left" vertical="center" wrapText="1"/>
    </xf>
    <xf numFmtId="0" fontId="86" fillId="0" borderId="15" xfId="0" applyNumberFormat="1" applyFont="1" applyBorder="1" applyAlignment="1">
      <alignment horizontal="left" vertical="center" wrapText="1"/>
    </xf>
    <xf numFmtId="0" fontId="75" fillId="0" borderId="47" xfId="37" applyFont="1" applyFill="1" applyBorder="1" applyAlignment="1">
      <alignment vertical="top" wrapText="1"/>
    </xf>
    <xf numFmtId="0" fontId="111" fillId="0" borderId="57" xfId="39" applyFont="1" applyFill="1" applyBorder="1" applyAlignment="1">
      <alignment horizontal="center" wrapText="1"/>
    </xf>
    <xf numFmtId="0" fontId="111" fillId="0" borderId="57" xfId="39" applyFont="1" applyFill="1" applyBorder="1" applyAlignment="1">
      <alignment horizontal="left" wrapText="1"/>
    </xf>
    <xf numFmtId="0" fontId="87" fillId="0" borderId="0" xfId="0" applyFont="1" applyAlignment="1">
      <alignment horizontal="center"/>
    </xf>
    <xf numFmtId="0" fontId="87" fillId="0" borderId="12" xfId="0" applyFont="1" applyBorder="1" applyAlignment="1">
      <alignment vertical="center" wrapText="1"/>
    </xf>
    <xf numFmtId="0" fontId="103" fillId="0" borderId="0" xfId="0" applyFont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vertical="center" wrapText="1"/>
    </xf>
    <xf numFmtId="0" fontId="79" fillId="0" borderId="12" xfId="0" applyFont="1" applyBorder="1" applyAlignment="1">
      <alignment vertical="center"/>
    </xf>
    <xf numFmtId="0" fontId="103" fillId="0" borderId="37" xfId="0" applyFont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103" fillId="0" borderId="47" xfId="0" applyFont="1" applyBorder="1" applyAlignment="1">
      <alignment horizontal="center" vertical="center" wrapText="1"/>
    </xf>
    <xf numFmtId="0" fontId="103" fillId="0" borderId="82" xfId="0" applyFont="1" applyBorder="1" applyAlignment="1">
      <alignment horizontal="center" vertical="center" wrapText="1"/>
    </xf>
    <xf numFmtId="0" fontId="103" fillId="0" borderId="89" xfId="0" applyFont="1" applyBorder="1" applyAlignment="1">
      <alignment horizontal="center" vertical="center" wrapText="1"/>
    </xf>
    <xf numFmtId="0" fontId="103" fillId="0" borderId="83" xfId="0" applyFont="1" applyBorder="1" applyAlignment="1">
      <alignment horizontal="center" vertical="center" wrapText="1"/>
    </xf>
    <xf numFmtId="0" fontId="103" fillId="0" borderId="37" xfId="0" applyFont="1" applyBorder="1" applyAlignment="1">
      <alignment horizontal="left" vertical="center" wrapText="1"/>
    </xf>
    <xf numFmtId="0" fontId="103" fillId="0" borderId="38" xfId="0" applyFont="1" applyBorder="1" applyAlignment="1">
      <alignment horizontal="left" vertical="center" wrapText="1"/>
    </xf>
    <xf numFmtId="0" fontId="103" fillId="0" borderId="47" xfId="0" applyFont="1" applyBorder="1" applyAlignment="1">
      <alignment horizontal="left" vertical="center" wrapText="1"/>
    </xf>
    <xf numFmtId="0" fontId="106" fillId="0" borderId="12" xfId="0" applyFont="1" applyBorder="1" applyAlignment="1">
      <alignment vertical="center" wrapText="1"/>
    </xf>
    <xf numFmtId="0" fontId="55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3" fontId="28" fillId="0" borderId="0" xfId="0" applyNumberFormat="1" applyFont="1" applyAlignment="1">
      <alignment horizontal="center"/>
    </xf>
    <xf numFmtId="0" fontId="74" fillId="0" borderId="0" xfId="0" applyFont="1" applyFill="1" applyBorder="1" applyAlignment="1">
      <alignment horizontal="center" vertical="center"/>
    </xf>
    <xf numFmtId="3" fontId="77" fillId="0" borderId="89" xfId="37" applyNumberFormat="1" applyFont="1" applyFill="1" applyBorder="1" applyAlignment="1">
      <alignment horizontal="center" vertical="top" wrapText="1"/>
    </xf>
    <xf numFmtId="3" fontId="65" fillId="0" borderId="89" xfId="37" applyNumberFormat="1" applyFont="1" applyFill="1" applyBorder="1" applyAlignment="1">
      <alignment horizontal="center" vertical="top" wrapText="1"/>
    </xf>
    <xf numFmtId="0" fontId="63" fillId="0" borderId="72" xfId="37" applyFont="1" applyBorder="1" applyAlignment="1">
      <alignment horizontal="center" vertical="center" wrapText="1"/>
    </xf>
    <xf numFmtId="0" fontId="63" fillId="0" borderId="73" xfId="37" applyFont="1" applyBorder="1" applyAlignment="1">
      <alignment horizontal="center" vertical="center" wrapText="1"/>
    </xf>
    <xf numFmtId="0" fontId="65" fillId="0" borderId="10" xfId="37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71" xfId="37" applyFont="1" applyBorder="1" applyAlignment="1">
      <alignment horizontal="center" vertical="center" wrapText="1"/>
    </xf>
    <xf numFmtId="0" fontId="20" fillId="0" borderId="66" xfId="37" applyFont="1" applyBorder="1" applyAlignment="1">
      <alignment horizontal="center" vertical="center" wrapText="1"/>
    </xf>
    <xf numFmtId="0" fontId="17" fillId="0" borderId="72" xfId="37" applyFont="1" applyBorder="1" applyAlignment="1">
      <alignment horizontal="center" vertical="center" wrapText="1"/>
    </xf>
    <xf numFmtId="0" fontId="17" fillId="0" borderId="50" xfId="37" applyFont="1" applyBorder="1" applyAlignment="1">
      <alignment horizontal="center" vertical="center" wrapText="1"/>
    </xf>
    <xf numFmtId="0" fontId="108" fillId="0" borderId="71" xfId="37" applyFont="1" applyBorder="1" applyAlignment="1">
      <alignment horizontal="center" vertical="top" wrapText="1"/>
    </xf>
    <xf numFmtId="0" fontId="108" fillId="0" borderId="66" xfId="37" applyFont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/>
    </xf>
    <xf numFmtId="0" fontId="17" fillId="0" borderId="73" xfId="37" applyFont="1" applyBorder="1" applyAlignment="1">
      <alignment horizontal="center" vertical="center" wrapText="1"/>
    </xf>
    <xf numFmtId="0" fontId="75" fillId="0" borderId="20" xfId="37" applyFont="1" applyFill="1" applyBorder="1" applyAlignment="1">
      <alignment horizontal="center"/>
    </xf>
    <xf numFmtId="0" fontId="63" fillId="0" borderId="34" xfId="37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3" fillId="0" borderId="69" xfId="37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63" fillId="0" borderId="71" xfId="37" applyFont="1" applyBorder="1" applyAlignment="1">
      <alignment horizontal="center" vertical="center" wrapText="1"/>
    </xf>
    <xf numFmtId="0" fontId="63" fillId="0" borderId="66" xfId="37" applyFont="1" applyBorder="1" applyAlignment="1">
      <alignment horizontal="center" vertical="center" wrapText="1"/>
    </xf>
    <xf numFmtId="0" fontId="7" fillId="0" borderId="71" xfId="37" applyFont="1" applyBorder="1" applyAlignment="1">
      <alignment horizontal="center" vertical="center" wrapText="1"/>
    </xf>
    <xf numFmtId="0" fontId="7" fillId="0" borderId="66" xfId="37" applyFont="1" applyBorder="1" applyAlignment="1">
      <alignment horizontal="center" vertical="center" wrapText="1"/>
    </xf>
    <xf numFmtId="4" fontId="82" fillId="0" borderId="76" xfId="0" applyNumberFormat="1" applyFont="1" applyBorder="1" applyAlignment="1">
      <alignment horizontal="right" vertical="center"/>
    </xf>
    <xf numFmtId="4" fontId="82" fillId="0" borderId="70" xfId="0" applyNumberFormat="1" applyFont="1" applyBorder="1" applyAlignment="1">
      <alignment horizontal="right" vertical="center"/>
    </xf>
    <xf numFmtId="4" fontId="82" fillId="0" borderId="63" xfId="0" applyNumberFormat="1" applyFont="1" applyBorder="1" applyAlignment="1">
      <alignment horizontal="right" vertical="center"/>
    </xf>
    <xf numFmtId="4" fontId="82" fillId="0" borderId="66" xfId="0" applyNumberFormat="1" applyFont="1" applyBorder="1" applyAlignment="1">
      <alignment horizontal="right" vertical="center"/>
    </xf>
    <xf numFmtId="4" fontId="82" fillId="0" borderId="13" xfId="0" applyNumberFormat="1" applyFont="1" applyBorder="1" applyAlignment="1">
      <alignment horizontal="center"/>
    </xf>
    <xf numFmtId="4" fontId="82" fillId="0" borderId="64" xfId="0" applyNumberFormat="1" applyFont="1" applyBorder="1" applyAlignment="1">
      <alignment horizontal="center"/>
    </xf>
    <xf numFmtId="4" fontId="82" fillId="0" borderId="74" xfId="0" applyNumberFormat="1" applyFont="1" applyBorder="1" applyAlignment="1">
      <alignment horizontal="center"/>
    </xf>
    <xf numFmtId="0" fontId="75" fillId="0" borderId="63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4" fontId="82" fillId="0" borderId="65" xfId="0" applyNumberFormat="1" applyFont="1" applyBorder="1" applyAlignment="1">
      <alignment horizontal="right" vertical="center"/>
    </xf>
    <xf numFmtId="4" fontId="82" fillId="0" borderId="75" xfId="0" applyNumberFormat="1" applyFont="1" applyBorder="1" applyAlignment="1">
      <alignment horizontal="right" vertical="center"/>
    </xf>
    <xf numFmtId="3" fontId="85" fillId="0" borderId="89" xfId="37" applyNumberFormat="1" applyFont="1" applyFill="1" applyBorder="1" applyAlignment="1">
      <alignment horizontal="center" vertical="top" wrapText="1"/>
    </xf>
    <xf numFmtId="3" fontId="79" fillId="0" borderId="89" xfId="37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9" fillId="1" borderId="24" xfId="0" applyFont="1" applyFill="1" applyBorder="1" applyAlignment="1">
      <alignment horizontal="left" wrapText="1"/>
    </xf>
    <xf numFmtId="0" fontId="79" fillId="1" borderId="68" xfId="0" applyFont="1" applyFill="1" applyBorder="1" applyAlignment="1">
      <alignment horizontal="left" wrapText="1"/>
    </xf>
    <xf numFmtId="0" fontId="75" fillId="0" borderId="27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9" fillId="24" borderId="14" xfId="0" applyFont="1" applyFill="1" applyBorder="1" applyAlignment="1">
      <alignment horizontal="center"/>
    </xf>
    <xf numFmtId="0" fontId="79" fillId="24" borderId="77" xfId="0" applyFont="1" applyFill="1" applyBorder="1" applyAlignment="1">
      <alignment horizontal="center"/>
    </xf>
    <xf numFmtId="0" fontId="79" fillId="24" borderId="78" xfId="0" applyFont="1" applyFill="1" applyBorder="1" applyAlignment="1">
      <alignment horizontal="center"/>
    </xf>
    <xf numFmtId="0" fontId="75" fillId="0" borderId="16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47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/>
    </xf>
    <xf numFmtId="0" fontId="79" fillId="0" borderId="68" xfId="0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3" fontId="75" fillId="0" borderId="63" xfId="0" applyNumberFormat="1" applyFont="1" applyBorder="1" applyAlignment="1">
      <alignment horizontal="center" vertical="center" wrapText="1"/>
    </xf>
    <xf numFmtId="0" fontId="84" fillId="0" borderId="19" xfId="0" applyFont="1" applyBorder="1"/>
    <xf numFmtId="3" fontId="75" fillId="0" borderId="65" xfId="0" applyNumberFormat="1" applyFont="1" applyBorder="1" applyAlignment="1">
      <alignment horizontal="center" vertical="center" wrapText="1"/>
    </xf>
    <xf numFmtId="0" fontId="84" fillId="0" borderId="79" xfId="0" applyFont="1" applyBorder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1" fillId="24" borderId="13" xfId="0" applyFont="1" applyFill="1" applyBorder="1" applyAlignment="1">
      <alignment horizontal="center"/>
    </xf>
    <xf numFmtId="0" fontId="81" fillId="24" borderId="64" xfId="0" applyFont="1" applyFill="1" applyBorder="1" applyAlignment="1">
      <alignment horizontal="center"/>
    </xf>
    <xf numFmtId="0" fontId="81" fillId="24" borderId="74" xfId="0" applyFont="1" applyFill="1" applyBorder="1" applyAlignment="1">
      <alignment horizontal="center"/>
    </xf>
    <xf numFmtId="3" fontId="75" fillId="0" borderId="15" xfId="0" applyNumberFormat="1" applyFont="1" applyBorder="1" applyAlignment="1">
      <alignment horizontal="center" vertical="center" wrapText="1"/>
    </xf>
    <xf numFmtId="3" fontId="75" fillId="0" borderId="49" xfId="0" applyNumberFormat="1" applyFont="1" applyBorder="1" applyAlignment="1">
      <alignment horizontal="center" vertical="center" wrapText="1"/>
    </xf>
    <xf numFmtId="3" fontId="75" fillId="0" borderId="80" xfId="0" applyNumberFormat="1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1" borderId="34" xfId="0" applyFont="1" applyFill="1" applyBorder="1" applyAlignment="1">
      <alignment horizontal="right" wrapText="1"/>
    </xf>
    <xf numFmtId="0" fontId="3" fillId="1" borderId="24" xfId="0" applyFont="1" applyFill="1" applyBorder="1" applyAlignment="1">
      <alignment horizontal="right" wrapText="1"/>
    </xf>
    <xf numFmtId="4" fontId="75" fillId="0" borderId="11" xfId="0" applyNumberFormat="1" applyFont="1" applyBorder="1" applyAlignment="1">
      <alignment horizontal="right" vertical="center"/>
    </xf>
    <xf numFmtId="4" fontId="75" fillId="0" borderId="32" xfId="0" applyNumberFormat="1" applyFont="1" applyBorder="1" applyAlignment="1">
      <alignment horizontal="right" vertical="center"/>
    </xf>
    <xf numFmtId="4" fontId="75" fillId="0" borderId="29" xfId="0" applyNumberFormat="1" applyFont="1" applyBorder="1" applyAlignment="1">
      <alignment horizontal="right" vertical="center"/>
    </xf>
    <xf numFmtId="4" fontId="75" fillId="0" borderId="31" xfId="0" applyNumberFormat="1" applyFont="1" applyBorder="1" applyAlignment="1">
      <alignment horizontal="right" vertical="center"/>
    </xf>
    <xf numFmtId="0" fontId="62" fillId="0" borderId="13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2" fillId="0" borderId="81" xfId="0" applyFont="1" applyBorder="1" applyAlignment="1">
      <alignment horizontal="center"/>
    </xf>
    <xf numFmtId="0" fontId="79" fillId="0" borderId="24" xfId="0" applyFont="1" applyBorder="1" applyAlignment="1">
      <alignment horizontal="center" vertical="center" wrapText="1"/>
    </xf>
    <xf numFmtId="0" fontId="79" fillId="0" borderId="68" xfId="0" applyFont="1" applyBorder="1" applyAlignment="1">
      <alignment horizontal="center" vertical="center" wrapText="1"/>
    </xf>
    <xf numFmtId="4" fontId="75" fillId="0" borderId="71" xfId="0" applyNumberFormat="1" applyFont="1" applyBorder="1" applyAlignment="1">
      <alignment horizontal="right" vertical="center"/>
    </xf>
    <xf numFmtId="4" fontId="75" fillId="0" borderId="6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top"/>
    </xf>
    <xf numFmtId="4" fontId="62" fillId="0" borderId="13" xfId="0" applyNumberFormat="1" applyFont="1" applyBorder="1" applyAlignment="1">
      <alignment horizontal="center"/>
    </xf>
    <xf numFmtId="4" fontId="62" fillId="0" borderId="64" xfId="0" applyNumberFormat="1" applyFont="1" applyBorder="1" applyAlignment="1">
      <alignment horizontal="center"/>
    </xf>
    <xf numFmtId="4" fontId="62" fillId="0" borderId="74" xfId="0" applyNumberFormat="1" applyFont="1" applyBorder="1" applyAlignment="1">
      <alignment horizontal="center"/>
    </xf>
    <xf numFmtId="4" fontId="62" fillId="0" borderId="30" xfId="0" applyNumberFormat="1" applyFont="1" applyBorder="1" applyAlignment="1">
      <alignment horizontal="right" vertical="center"/>
    </xf>
    <xf numFmtId="4" fontId="62" fillId="0" borderId="33" xfId="0" applyNumberFormat="1" applyFont="1" applyBorder="1" applyAlignment="1">
      <alignment horizontal="right" vertical="center"/>
    </xf>
    <xf numFmtId="3" fontId="75" fillId="0" borderId="24" xfId="0" applyNumberFormat="1" applyFont="1" applyBorder="1" applyAlignment="1">
      <alignment horizontal="center" vertical="center" wrapText="1"/>
    </xf>
    <xf numFmtId="3" fontId="75" fillId="0" borderId="0" xfId="0" applyNumberFormat="1" applyFont="1" applyBorder="1" applyAlignment="1">
      <alignment horizontal="center" vertical="center" wrapText="1"/>
    </xf>
    <xf numFmtId="3" fontId="75" fillId="0" borderId="52" xfId="0" applyNumberFormat="1" applyFont="1" applyBorder="1" applyAlignment="1">
      <alignment horizontal="center" vertical="center" wrapText="1"/>
    </xf>
    <xf numFmtId="3" fontId="79" fillId="0" borderId="50" xfId="0" applyNumberFormat="1" applyFont="1" applyBorder="1" applyAlignment="1">
      <alignment horizontal="left" wrapText="1"/>
    </xf>
    <xf numFmtId="3" fontId="79" fillId="0" borderId="52" xfId="0" applyNumberFormat="1" applyFont="1" applyBorder="1" applyAlignment="1">
      <alignment horizontal="left" wrapText="1"/>
    </xf>
    <xf numFmtId="164" fontId="79" fillId="0" borderId="50" xfId="20" applyNumberFormat="1" applyFont="1" applyBorder="1" applyAlignment="1">
      <alignment horizontal="left" wrapText="1"/>
    </xf>
    <xf numFmtId="164" fontId="79" fillId="0" borderId="52" xfId="20" applyNumberFormat="1" applyFont="1" applyBorder="1" applyAlignment="1">
      <alignment horizontal="left" wrapText="1"/>
    </xf>
    <xf numFmtId="3" fontId="79" fillId="0" borderId="82" xfId="0" applyNumberFormat="1" applyFont="1" applyBorder="1" applyAlignment="1">
      <alignment horizontal="left"/>
    </xf>
    <xf numFmtId="3" fontId="79" fillId="0" borderId="83" xfId="0" applyNumberFormat="1" applyFont="1" applyBorder="1" applyAlignment="1">
      <alignment horizontal="left"/>
    </xf>
    <xf numFmtId="3" fontId="79" fillId="0" borderId="50" xfId="0" applyNumberFormat="1" applyFont="1" applyBorder="1" applyAlignment="1">
      <alignment horizontal="left"/>
    </xf>
    <xf numFmtId="3" fontId="79" fillId="0" borderId="52" xfId="0" applyNumberFormat="1" applyFont="1" applyBorder="1" applyAlignment="1">
      <alignment horizontal="left"/>
    </xf>
    <xf numFmtId="3" fontId="79" fillId="0" borderId="50" xfId="0" applyNumberFormat="1" applyFont="1" applyBorder="1" applyAlignment="1">
      <alignment horizontal="left" vertical="justify" wrapText="1"/>
    </xf>
    <xf numFmtId="3" fontId="79" fillId="0" borderId="52" xfId="0" applyNumberFormat="1" applyFont="1" applyBorder="1" applyAlignment="1">
      <alignment horizontal="left" vertical="justify" wrapText="1"/>
    </xf>
    <xf numFmtId="0" fontId="79" fillId="0" borderId="50" xfId="0" applyFont="1" applyBorder="1" applyAlignment="1">
      <alignment horizontal="left" vertical="justify" wrapText="1"/>
    </xf>
    <xf numFmtId="0" fontId="79" fillId="0" borderId="52" xfId="0" applyFont="1" applyBorder="1" applyAlignment="1">
      <alignment horizontal="left" vertical="justify" wrapText="1"/>
    </xf>
    <xf numFmtId="0" fontId="78" fillId="0" borderId="0" xfId="0" applyNumberFormat="1" applyFont="1" applyFill="1" applyAlignment="1">
      <alignment horizontal="center" wrapText="1"/>
    </xf>
    <xf numFmtId="3" fontId="79" fillId="0" borderId="0" xfId="0" quotePrefix="1" applyNumberFormat="1" applyFont="1" applyBorder="1" applyAlignment="1">
      <alignment horizontal="center"/>
    </xf>
    <xf numFmtId="3" fontId="87" fillId="0" borderId="0" xfId="0" applyNumberFormat="1" applyFont="1" applyFill="1" applyAlignment="1">
      <alignment horizontal="center"/>
    </xf>
    <xf numFmtId="3" fontId="88" fillId="0" borderId="37" xfId="0" applyNumberFormat="1" applyFont="1" applyBorder="1" applyAlignment="1">
      <alignment horizontal="left"/>
    </xf>
    <xf numFmtId="3" fontId="88" fillId="0" borderId="47" xfId="0" applyNumberFormat="1" applyFont="1" applyBorder="1" applyAlignment="1">
      <alignment horizontal="left"/>
    </xf>
    <xf numFmtId="0" fontId="50" fillId="0" borderId="0" xfId="0" applyNumberFormat="1" applyFont="1" applyFill="1" applyAlignment="1">
      <alignment horizontal="center" wrapText="1"/>
    </xf>
    <xf numFmtId="3" fontId="53" fillId="0" borderId="0" xfId="0" quotePrefix="1" applyNumberFormat="1" applyFont="1" applyBorder="1" applyAlignment="1">
      <alignment horizontal="center" vertical="center"/>
    </xf>
    <xf numFmtId="3" fontId="94" fillId="0" borderId="37" xfId="0" quotePrefix="1" applyNumberFormat="1" applyFont="1" applyBorder="1" applyAlignment="1">
      <alignment horizontal="center" vertical="center"/>
    </xf>
    <xf numFmtId="3" fontId="94" fillId="0" borderId="47" xfId="0" quotePrefix="1" applyNumberFormat="1" applyFont="1" applyBorder="1" applyAlignment="1">
      <alignment horizontal="center" vertical="center"/>
    </xf>
    <xf numFmtId="0" fontId="75" fillId="0" borderId="25" xfId="0" applyNumberFormat="1" applyFont="1" applyBorder="1" applyAlignment="1">
      <alignment horizontal="center" vertical="center" wrapText="1"/>
    </xf>
    <xf numFmtId="0" fontId="75" fillId="0" borderId="19" xfId="0" applyNumberFormat="1" applyFont="1" applyBorder="1" applyAlignment="1">
      <alignment horizontal="center" vertical="center" wrapText="1"/>
    </xf>
    <xf numFmtId="3" fontId="79" fillId="0" borderId="25" xfId="0" applyNumberFormat="1" applyFont="1" applyBorder="1" applyAlignment="1">
      <alignment horizontal="center" vertical="center" wrapText="1"/>
    </xf>
    <xf numFmtId="3" fontId="79" fillId="0" borderId="19" xfId="0" applyNumberFormat="1" applyFont="1" applyBorder="1" applyAlignment="1">
      <alignment horizontal="center" vertical="center" wrapText="1"/>
    </xf>
    <xf numFmtId="0" fontId="75" fillId="0" borderId="25" xfId="0" quotePrefix="1" applyNumberFormat="1" applyFont="1" applyBorder="1" applyAlignment="1">
      <alignment horizontal="center" vertical="center" wrapText="1"/>
    </xf>
    <xf numFmtId="0" fontId="75" fillId="0" borderId="19" xfId="0" quotePrefix="1" applyNumberFormat="1" applyFont="1" applyBorder="1" applyAlignment="1">
      <alignment horizontal="center" vertical="center" wrapText="1"/>
    </xf>
    <xf numFmtId="164" fontId="79" fillId="0" borderId="84" xfId="20" applyNumberFormat="1" applyFont="1" applyBorder="1" applyAlignment="1">
      <alignment horizontal="left" wrapText="1"/>
    </xf>
    <xf numFmtId="164" fontId="79" fillId="0" borderId="80" xfId="20" applyNumberFormat="1" applyFont="1" applyBorder="1" applyAlignment="1">
      <alignment horizontal="left" wrapText="1"/>
    </xf>
    <xf numFmtId="3" fontId="79" fillId="0" borderId="38" xfId="0" applyNumberFormat="1" applyFont="1" applyBorder="1" applyAlignment="1">
      <alignment horizontal="left" wrapText="1"/>
    </xf>
    <xf numFmtId="3" fontId="79" fillId="0" borderId="47" xfId="0" applyNumberFormat="1" applyFont="1" applyBorder="1" applyAlignment="1">
      <alignment horizontal="left" wrapText="1"/>
    </xf>
    <xf numFmtId="3" fontId="79" fillId="0" borderId="25" xfId="0" applyNumberFormat="1" applyFont="1" applyFill="1" applyBorder="1" applyAlignment="1">
      <alignment horizontal="center" vertical="center" wrapText="1"/>
    </xf>
    <xf numFmtId="3" fontId="79" fillId="0" borderId="19" xfId="0" applyNumberFormat="1" applyFont="1" applyFill="1" applyBorder="1" applyAlignment="1">
      <alignment horizontal="center" vertical="center" wrapText="1"/>
    </xf>
    <xf numFmtId="3" fontId="75" fillId="0" borderId="37" xfId="0" applyNumberFormat="1" applyFont="1" applyBorder="1" applyAlignment="1">
      <alignment horizontal="center" vertical="center" wrapText="1"/>
    </xf>
    <xf numFmtId="3" fontId="75" fillId="0" borderId="38" xfId="0" applyNumberFormat="1" applyFont="1" applyBorder="1" applyAlignment="1">
      <alignment horizontal="center" vertical="center" wrapText="1"/>
    </xf>
    <xf numFmtId="3" fontId="75" fillId="0" borderId="47" xfId="0" applyNumberFormat="1" applyFont="1" applyBorder="1" applyAlignment="1">
      <alignment horizontal="center" vertical="center" wrapText="1"/>
    </xf>
    <xf numFmtId="3" fontId="75" fillId="0" borderId="25" xfId="0" applyNumberFormat="1" applyFont="1" applyBorder="1" applyAlignment="1">
      <alignment horizontal="center" vertical="center" wrapText="1"/>
    </xf>
    <xf numFmtId="3" fontId="75" fillId="0" borderId="19" xfId="0" applyNumberFormat="1" applyFont="1" applyBorder="1" applyAlignment="1">
      <alignment horizontal="center" vertical="center" wrapText="1"/>
    </xf>
    <xf numFmtId="3" fontId="79" fillId="25" borderId="49" xfId="0" applyNumberFormat="1" applyFont="1" applyFill="1" applyBorder="1" applyAlignment="1">
      <alignment horizontal="center"/>
    </xf>
    <xf numFmtId="3" fontId="79" fillId="0" borderId="37" xfId="0" applyNumberFormat="1" applyFont="1" applyFill="1" applyBorder="1" applyAlignment="1">
      <alignment horizontal="left" wrapText="1"/>
    </xf>
    <xf numFmtId="3" fontId="79" fillId="0" borderId="38" xfId="0" quotePrefix="1" applyNumberFormat="1" applyFont="1" applyFill="1" applyBorder="1" applyAlignment="1">
      <alignment horizontal="left" wrapText="1"/>
    </xf>
    <xf numFmtId="3" fontId="79" fillId="0" borderId="47" xfId="0" quotePrefix="1" applyNumberFormat="1" applyFont="1" applyFill="1" applyBorder="1" applyAlignment="1">
      <alignment horizontal="left" wrapText="1"/>
    </xf>
    <xf numFmtId="3" fontId="75" fillId="0" borderId="49" xfId="0" quotePrefix="1" applyNumberFormat="1" applyFont="1" applyBorder="1" applyAlignment="1">
      <alignment horizontal="left" wrapText="1"/>
    </xf>
    <xf numFmtId="3" fontId="79" fillId="0" borderId="0" xfId="0" quotePrefix="1" applyNumberFormat="1" applyFont="1" applyBorder="1" applyAlignment="1">
      <alignment horizontal="left" wrapText="1"/>
    </xf>
  </cellXfs>
  <cellStyles count="47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1" xfId="7"/>
    <cellStyle name="40% - Isticanje2" xfId="8"/>
    <cellStyle name="40% - Isticanje3" xfId="9"/>
    <cellStyle name="40% - Isticanje4" xfId="10"/>
    <cellStyle name="40% - Isticanje5" xfId="11"/>
    <cellStyle name="40% - Isticanje6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no" xfId="0" builtinId="0"/>
    <cellStyle name="Normalno 2" xfId="37"/>
    <cellStyle name="Normalno 2_Copy of 2. Plan MZ 2014-2016" xfId="38"/>
    <cellStyle name="Obično_List5" xfId="39"/>
    <cellStyle name="Obično_TABLICA PRM-IZ - 2005 -2007 " xfId="40"/>
    <cellStyle name="Povezana ćelija" xfId="41"/>
    <cellStyle name="Provjera ćelije" xfId="42"/>
    <cellStyle name="Tekst objašnjenja" xfId="43"/>
    <cellStyle name="Tekst upozorenja" xfId="44"/>
    <cellStyle name="Ukupni zbroj" xfId="45"/>
    <cellStyle name="Unos" xfId="46"/>
    <cellStyle name="Zarez" xfId="20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8</xdr:row>
      <xdr:rowOff>447675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28575" y="990600"/>
          <a:ext cx="2028825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28575" y="990600"/>
          <a:ext cx="86677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workbookViewId="0">
      <selection activeCell="L25" sqref="L25"/>
    </sheetView>
  </sheetViews>
  <sheetFormatPr defaultRowHeight="12.75" x14ac:dyDescent="0.2"/>
  <cols>
    <col min="5" max="5" width="18" customWidth="1"/>
    <col min="6" max="6" width="16.42578125" customWidth="1"/>
    <col min="7" max="7" width="16.85546875" customWidth="1"/>
    <col min="8" max="8" width="17.42578125" customWidth="1"/>
  </cols>
  <sheetData>
    <row r="2" spans="1:11" ht="15.75" x14ac:dyDescent="0.25">
      <c r="A2" s="431"/>
      <c r="B2" s="431"/>
      <c r="C2" s="431"/>
      <c r="D2" s="431"/>
      <c r="E2" s="431"/>
      <c r="F2" s="431"/>
      <c r="G2" s="431"/>
      <c r="H2" s="477" t="s">
        <v>185</v>
      </c>
      <c r="I2" s="477"/>
      <c r="J2" s="477"/>
      <c r="K2" s="477"/>
    </row>
    <row r="3" spans="1:11" ht="25.5" customHeight="1" x14ac:dyDescent="0.25">
      <c r="A3" s="479" t="s">
        <v>197</v>
      </c>
      <c r="B3" s="479"/>
      <c r="C3" s="479"/>
      <c r="D3" s="479"/>
      <c r="E3" s="479"/>
      <c r="F3" s="479"/>
      <c r="G3" s="479"/>
      <c r="H3" s="479"/>
      <c r="I3" s="431"/>
      <c r="J3" s="457"/>
      <c r="K3" s="431"/>
    </row>
    <row r="4" spans="1:11" ht="12.75" customHeight="1" x14ac:dyDescent="0.25">
      <c r="A4" s="479" t="s">
        <v>184</v>
      </c>
      <c r="B4" s="479"/>
      <c r="C4" s="479"/>
      <c r="D4" s="479"/>
      <c r="E4" s="479"/>
      <c r="F4" s="479"/>
      <c r="G4" s="479"/>
      <c r="H4" s="479"/>
      <c r="I4" s="431"/>
      <c r="J4" s="431"/>
      <c r="K4" s="431"/>
    </row>
    <row r="5" spans="1:11" ht="15.75" x14ac:dyDescent="0.25">
      <c r="A5" s="456"/>
      <c r="B5" s="456"/>
      <c r="C5" s="456"/>
      <c r="D5" s="456"/>
      <c r="E5" s="456"/>
      <c r="F5" s="431"/>
      <c r="G5" s="431"/>
      <c r="H5" s="455" t="s">
        <v>183</v>
      </c>
      <c r="I5" s="431"/>
      <c r="J5" s="431"/>
      <c r="K5" s="431"/>
    </row>
    <row r="6" spans="1:11" ht="31.5" x14ac:dyDescent="0.25">
      <c r="A6" s="483" t="s">
        <v>182</v>
      </c>
      <c r="B6" s="484"/>
      <c r="C6" s="484"/>
      <c r="D6" s="484"/>
      <c r="E6" s="485"/>
      <c r="F6" s="446" t="s">
        <v>172</v>
      </c>
      <c r="G6" s="446" t="s">
        <v>171</v>
      </c>
      <c r="H6" s="446" t="s">
        <v>170</v>
      </c>
      <c r="I6" s="431"/>
      <c r="J6" s="431"/>
      <c r="K6" s="431"/>
    </row>
    <row r="7" spans="1:11" ht="26.25" customHeight="1" x14ac:dyDescent="0.25">
      <c r="A7" s="481" t="s">
        <v>181</v>
      </c>
      <c r="B7" s="481"/>
      <c r="C7" s="481"/>
      <c r="D7" s="481"/>
      <c r="E7" s="481"/>
      <c r="F7" s="454">
        <f>SUM(F8:F9)</f>
        <v>19340122</v>
      </c>
      <c r="G7" s="454">
        <f>SUM(G8:G9)</f>
        <v>19502024.02</v>
      </c>
      <c r="H7" s="454">
        <f>SUM(H8:H9)</f>
        <v>19989249.450000003</v>
      </c>
      <c r="I7" s="431"/>
      <c r="J7" s="431"/>
      <c r="K7" s="431"/>
    </row>
    <row r="8" spans="1:11" ht="26.25" customHeight="1" x14ac:dyDescent="0.25">
      <c r="A8" s="481" t="s">
        <v>25</v>
      </c>
      <c r="B8" s="481"/>
      <c r="C8" s="481"/>
      <c r="D8" s="481"/>
      <c r="E8" s="481"/>
      <c r="F8" s="454">
        <v>19336537</v>
      </c>
      <c r="G8" s="454">
        <v>19498440.5</v>
      </c>
      <c r="H8" s="454">
        <v>19985665.940000001</v>
      </c>
      <c r="I8" s="431"/>
      <c r="J8" s="431"/>
      <c r="K8" s="431"/>
    </row>
    <row r="9" spans="1:11" ht="26.25" customHeight="1" x14ac:dyDescent="0.25">
      <c r="A9" s="482" t="s">
        <v>30</v>
      </c>
      <c r="B9" s="482"/>
      <c r="C9" s="482"/>
      <c r="D9" s="482"/>
      <c r="E9" s="482"/>
      <c r="F9" s="454">
        <v>3585</v>
      </c>
      <c r="G9" s="454">
        <v>3583.52</v>
      </c>
      <c r="H9" s="454">
        <v>3583.51</v>
      </c>
      <c r="I9" s="431"/>
      <c r="J9" s="431"/>
      <c r="K9" s="431"/>
    </row>
    <row r="10" spans="1:11" ht="26.25" customHeight="1" x14ac:dyDescent="0.25">
      <c r="A10" s="482" t="s">
        <v>180</v>
      </c>
      <c r="B10" s="482"/>
      <c r="C10" s="482"/>
      <c r="D10" s="482"/>
      <c r="E10" s="482"/>
      <c r="F10" s="454">
        <f>SUM(F11:F12)</f>
        <v>16954958</v>
      </c>
      <c r="G10" s="454">
        <f>SUM(G11:G12)</f>
        <v>17119312.16</v>
      </c>
      <c r="H10" s="454">
        <f>SUM(H11:H12)</f>
        <v>17609169.350000001</v>
      </c>
      <c r="I10" s="431"/>
      <c r="J10" s="431"/>
      <c r="K10" s="431"/>
    </row>
    <row r="11" spans="1:11" ht="26.25" customHeight="1" x14ac:dyDescent="0.25">
      <c r="A11" s="481" t="s">
        <v>179</v>
      </c>
      <c r="B11" s="481"/>
      <c r="C11" s="481"/>
      <c r="D11" s="481"/>
      <c r="E11" s="481"/>
      <c r="F11" s="454">
        <v>16583840</v>
      </c>
      <c r="G11" s="454">
        <v>16793151.489999998</v>
      </c>
      <c r="H11" s="454">
        <v>17234056.66</v>
      </c>
      <c r="I11" s="431"/>
      <c r="J11" s="431"/>
      <c r="K11" s="431"/>
    </row>
    <row r="12" spans="1:11" ht="26.25" customHeight="1" x14ac:dyDescent="0.25">
      <c r="A12" s="482" t="s">
        <v>178</v>
      </c>
      <c r="B12" s="482"/>
      <c r="C12" s="482"/>
      <c r="D12" s="482"/>
      <c r="E12" s="482"/>
      <c r="F12" s="454">
        <v>371118</v>
      </c>
      <c r="G12" s="454">
        <v>326160.67</v>
      </c>
      <c r="H12" s="454">
        <v>375112.69</v>
      </c>
      <c r="I12" s="431"/>
      <c r="J12" s="431"/>
      <c r="K12" s="431"/>
    </row>
    <row r="13" spans="1:11" ht="26.25" customHeight="1" x14ac:dyDescent="0.25">
      <c r="A13" s="480" t="s">
        <v>177</v>
      </c>
      <c r="B13" s="480"/>
      <c r="C13" s="480"/>
      <c r="D13" s="480"/>
      <c r="E13" s="480"/>
      <c r="F13" s="453">
        <f>SUM(F7-F10)</f>
        <v>2385164</v>
      </c>
      <c r="G13" s="452">
        <f>SUM(G7-G10)</f>
        <v>2382711.8599999994</v>
      </c>
      <c r="H13" s="452">
        <f>SUM(H7-H10)</f>
        <v>2380080.1000000015</v>
      </c>
      <c r="I13" s="431"/>
      <c r="J13" s="431"/>
      <c r="K13" s="431"/>
    </row>
    <row r="14" spans="1:11" ht="26.25" customHeight="1" x14ac:dyDescent="0.25">
      <c r="A14" s="478"/>
      <c r="B14" s="478"/>
      <c r="C14" s="478"/>
      <c r="D14" s="478"/>
      <c r="E14" s="478"/>
      <c r="F14" s="478"/>
      <c r="G14" s="478"/>
      <c r="H14" s="478"/>
      <c r="I14" s="431"/>
      <c r="J14" s="431"/>
      <c r="K14" s="431"/>
    </row>
    <row r="15" spans="1:11" ht="30.75" customHeight="1" x14ac:dyDescent="0.25">
      <c r="A15" s="486" t="s">
        <v>176</v>
      </c>
      <c r="B15" s="487"/>
      <c r="C15" s="487"/>
      <c r="D15" s="487"/>
      <c r="E15" s="488"/>
      <c r="F15" s="446" t="s">
        <v>172</v>
      </c>
      <c r="G15" s="446" t="s">
        <v>171</v>
      </c>
      <c r="H15" s="446" t="s">
        <v>170</v>
      </c>
      <c r="I15" s="431"/>
      <c r="J15" s="431"/>
      <c r="K15" s="431"/>
    </row>
    <row r="16" spans="1:11" ht="31.5" customHeight="1" x14ac:dyDescent="0.25">
      <c r="A16" s="489" t="s">
        <v>175</v>
      </c>
      <c r="B16" s="490"/>
      <c r="C16" s="490"/>
      <c r="D16" s="490"/>
      <c r="E16" s="491"/>
      <c r="F16" s="451">
        <v>-6592076.46</v>
      </c>
      <c r="G16" s="450">
        <v>-4394717.6399999997</v>
      </c>
      <c r="H16" s="450">
        <v>-2197358.8199999998</v>
      </c>
      <c r="I16" s="431"/>
      <c r="J16" s="431"/>
      <c r="K16" s="431"/>
    </row>
    <row r="17" spans="1:11" s="447" customFormat="1" ht="26.25" customHeight="1" x14ac:dyDescent="0.25">
      <c r="A17" s="492" t="s">
        <v>174</v>
      </c>
      <c r="B17" s="492"/>
      <c r="C17" s="492"/>
      <c r="D17" s="492"/>
      <c r="E17" s="492"/>
      <c r="F17" s="443">
        <v>-2197359</v>
      </c>
      <c r="G17" s="417">
        <v>-2197358.8199999998</v>
      </c>
      <c r="H17" s="449">
        <v>-2197358.8199999998</v>
      </c>
      <c r="I17" s="448"/>
      <c r="J17" s="448"/>
      <c r="K17" s="448"/>
    </row>
    <row r="18" spans="1:11" ht="26.25" customHeight="1" x14ac:dyDescent="0.25">
      <c r="A18" s="478"/>
      <c r="B18" s="478"/>
      <c r="C18" s="478"/>
      <c r="D18" s="478"/>
      <c r="E18" s="478"/>
      <c r="F18" s="478"/>
      <c r="G18" s="478"/>
      <c r="H18" s="478"/>
      <c r="I18" s="431"/>
      <c r="J18" s="431"/>
      <c r="K18" s="431"/>
    </row>
    <row r="19" spans="1:11" ht="26.25" customHeight="1" x14ac:dyDescent="0.25">
      <c r="A19" s="483" t="s">
        <v>173</v>
      </c>
      <c r="B19" s="484"/>
      <c r="C19" s="484"/>
      <c r="D19" s="484"/>
      <c r="E19" s="485"/>
      <c r="F19" s="446" t="s">
        <v>172</v>
      </c>
      <c r="G19" s="446" t="s">
        <v>171</v>
      </c>
      <c r="H19" s="446" t="s">
        <v>170</v>
      </c>
      <c r="I19" s="431"/>
      <c r="J19" s="431"/>
      <c r="K19" s="431"/>
    </row>
    <row r="20" spans="1:11" ht="26.25" customHeight="1" x14ac:dyDescent="0.25">
      <c r="A20" s="481" t="s">
        <v>95</v>
      </c>
      <c r="B20" s="481"/>
      <c r="C20" s="481"/>
      <c r="D20" s="481"/>
      <c r="E20" s="481"/>
      <c r="F20" s="445">
        <v>0</v>
      </c>
      <c r="G20" s="444">
        <v>0</v>
      </c>
      <c r="H20" s="444"/>
      <c r="I20" s="431"/>
      <c r="J20" s="431"/>
      <c r="K20" s="431"/>
    </row>
    <row r="21" spans="1:11" ht="26.25" customHeight="1" x14ac:dyDescent="0.25">
      <c r="A21" s="481" t="s">
        <v>169</v>
      </c>
      <c r="B21" s="481"/>
      <c r="C21" s="481"/>
      <c r="D21" s="481"/>
      <c r="E21" s="481"/>
      <c r="F21" s="445">
        <v>187805</v>
      </c>
      <c r="G21" s="444">
        <v>185353.04</v>
      </c>
      <c r="H21" s="444">
        <v>182721.28</v>
      </c>
      <c r="I21" s="431"/>
      <c r="J21" s="431"/>
      <c r="K21" s="431"/>
    </row>
    <row r="22" spans="1:11" s="441" customFormat="1" ht="26.25" customHeight="1" x14ac:dyDescent="0.25">
      <c r="A22" s="480" t="s">
        <v>168</v>
      </c>
      <c r="B22" s="480"/>
      <c r="C22" s="480"/>
      <c r="D22" s="480"/>
      <c r="E22" s="480"/>
      <c r="F22" s="443">
        <f>SUM(F20-F21)</f>
        <v>-187805</v>
      </c>
      <c r="G22" s="417">
        <f>SUM(G20-G21)</f>
        <v>-185353.04</v>
      </c>
      <c r="H22" s="417">
        <f>SUM(H20-H21)</f>
        <v>-182721.28</v>
      </c>
      <c r="I22" s="442"/>
      <c r="J22" s="442"/>
      <c r="K22" s="442"/>
    </row>
    <row r="23" spans="1:11" s="69" customFormat="1" ht="26.25" customHeight="1" x14ac:dyDescent="0.25">
      <c r="A23" s="440"/>
      <c r="B23" s="437"/>
      <c r="C23" s="439"/>
      <c r="D23" s="438"/>
      <c r="E23" s="437"/>
      <c r="F23" s="436"/>
      <c r="G23" s="435"/>
      <c r="H23" s="435"/>
      <c r="I23" s="434"/>
      <c r="J23" s="434"/>
      <c r="K23" s="434"/>
    </row>
    <row r="24" spans="1:11" ht="26.25" customHeight="1" x14ac:dyDescent="0.25">
      <c r="A24" s="481" t="s">
        <v>167</v>
      </c>
      <c r="B24" s="481"/>
      <c r="C24" s="481"/>
      <c r="D24" s="481"/>
      <c r="E24" s="481"/>
      <c r="F24" s="433">
        <f>SUM(F13,F17,F22)</f>
        <v>0</v>
      </c>
      <c r="G24" s="432">
        <f>SUM(G13,G17,G22)</f>
        <v>-4.3655745685100555E-10</v>
      </c>
      <c r="H24" s="432">
        <f>SUM(H13,H17,H22)</f>
        <v>1.6589183360338211E-9</v>
      </c>
      <c r="I24" s="431"/>
      <c r="J24" s="431"/>
      <c r="K24" s="431"/>
    </row>
    <row r="25" spans="1:11" ht="15.75" x14ac:dyDescent="0.25">
      <c r="A25" s="431"/>
      <c r="B25" s="431"/>
      <c r="C25" s="431"/>
      <c r="D25" s="431"/>
      <c r="E25" s="431"/>
      <c r="F25" s="431"/>
      <c r="G25" s="431"/>
      <c r="H25" s="431"/>
      <c r="I25" s="431"/>
      <c r="J25" s="431"/>
      <c r="K25" s="431"/>
    </row>
    <row r="26" spans="1:11" ht="15.75" x14ac:dyDescent="0.25">
      <c r="A26" s="477"/>
      <c r="B26" s="477"/>
      <c r="C26" s="477"/>
      <c r="D26" s="431"/>
      <c r="E26" s="431"/>
      <c r="F26" s="431"/>
      <c r="G26" s="477" t="s">
        <v>166</v>
      </c>
      <c r="H26" s="477"/>
      <c r="I26" s="431"/>
      <c r="J26" s="431"/>
      <c r="K26" s="431"/>
    </row>
    <row r="27" spans="1:11" ht="15.75" x14ac:dyDescent="0.25">
      <c r="A27" s="431"/>
      <c r="B27" s="431"/>
      <c r="C27" s="431"/>
      <c r="D27" s="431"/>
      <c r="E27" s="431"/>
      <c r="F27" s="431"/>
      <c r="G27" s="477" t="s">
        <v>165</v>
      </c>
      <c r="H27" s="477"/>
      <c r="I27" s="431"/>
      <c r="J27" s="431"/>
      <c r="K27" s="431"/>
    </row>
  </sheetData>
  <sheetProtection password="C3BA" sheet="1" objects="1" scenarios="1" selectLockedCells="1" selectUnlockedCells="1"/>
  <mergeCells count="24">
    <mergeCell ref="A20:E20"/>
    <mergeCell ref="A21:E21"/>
    <mergeCell ref="A19:E19"/>
    <mergeCell ref="A17:E17"/>
    <mergeCell ref="H2:K2"/>
    <mergeCell ref="A9:E9"/>
    <mergeCell ref="A10:E10"/>
    <mergeCell ref="A11:E11"/>
    <mergeCell ref="G26:H26"/>
    <mergeCell ref="G27:H27"/>
    <mergeCell ref="A18:H18"/>
    <mergeCell ref="A3:H3"/>
    <mergeCell ref="A4:H4"/>
    <mergeCell ref="A13:E13"/>
    <mergeCell ref="A14:H14"/>
    <mergeCell ref="A7:E7"/>
    <mergeCell ref="A8:E8"/>
    <mergeCell ref="A26:C26"/>
    <mergeCell ref="A22:E22"/>
    <mergeCell ref="A24:E24"/>
    <mergeCell ref="A12:E12"/>
    <mergeCell ref="A6:E6"/>
    <mergeCell ref="A15:E15"/>
    <mergeCell ref="A16:E16"/>
  </mergeCells>
  <pageMargins left="0.7" right="0.7" top="0.75" bottom="0.75" header="0.3" footer="0.3"/>
  <pageSetup paperSize="9" scale="81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view="pageBreakPreview" zoomScaleNormal="70" zoomScaleSheetLayoutView="100" workbookViewId="0">
      <selection activeCell="N1" sqref="N1:N1048576"/>
    </sheetView>
  </sheetViews>
  <sheetFormatPr defaultRowHeight="12.75" x14ac:dyDescent="0.2"/>
  <cols>
    <col min="1" max="2" width="6.7109375" customWidth="1"/>
    <col min="3" max="3" width="8.140625" customWidth="1"/>
    <col min="4" max="4" width="73.140625" customWidth="1"/>
    <col min="5" max="5" width="15.5703125" hidden="1" customWidth="1"/>
    <col min="6" max="6" width="19.5703125" customWidth="1"/>
    <col min="7" max="7" width="19" customWidth="1"/>
    <col min="8" max="9" width="16.7109375" hidden="1" customWidth="1"/>
    <col min="10" max="10" width="18.5703125" style="11" customWidth="1"/>
    <col min="11" max="12" width="20.85546875" style="11" customWidth="1"/>
    <col min="13" max="13" width="0" hidden="1" customWidth="1"/>
    <col min="14" max="14" width="14.42578125" customWidth="1"/>
  </cols>
  <sheetData>
    <row r="1" spans="1:13" s="21" customFormat="1" ht="18.75" x14ac:dyDescent="0.3">
      <c r="A1" s="20"/>
      <c r="B1" s="20"/>
      <c r="C1" s="20"/>
      <c r="D1" s="493" t="s">
        <v>102</v>
      </c>
      <c r="E1" s="493"/>
      <c r="F1" s="493"/>
      <c r="G1" s="493"/>
      <c r="H1" s="493"/>
      <c r="I1" s="493"/>
      <c r="J1" s="493"/>
      <c r="K1" s="495" t="s">
        <v>106</v>
      </c>
      <c r="L1" s="495"/>
    </row>
    <row r="2" spans="1:13" ht="15.75" x14ac:dyDescent="0.25">
      <c r="B2" s="494" t="s">
        <v>188</v>
      </c>
      <c r="C2" s="494"/>
      <c r="D2" s="494"/>
      <c r="E2" s="494"/>
      <c r="F2" s="494"/>
      <c r="G2" s="494"/>
      <c r="H2" s="494"/>
      <c r="I2" s="494"/>
      <c r="J2" s="494"/>
      <c r="K2" s="494"/>
      <c r="L2" s="302" t="s">
        <v>150</v>
      </c>
    </row>
    <row r="3" spans="1:13" ht="6.6" customHeight="1" thickBot="1" x14ac:dyDescent="0.25">
      <c r="A3" s="22"/>
      <c r="B3" s="22"/>
      <c r="C3" s="22"/>
      <c r="D3" s="22"/>
      <c r="E3" s="22"/>
      <c r="F3" s="22"/>
      <c r="G3" s="22"/>
      <c r="H3" s="22"/>
      <c r="I3" s="22"/>
      <c r="J3" s="38"/>
      <c r="K3" s="38"/>
      <c r="L3" s="38"/>
    </row>
    <row r="4" spans="1:13" ht="14.45" customHeight="1" x14ac:dyDescent="0.2">
      <c r="A4" s="512" t="s">
        <v>20</v>
      </c>
      <c r="B4" s="514" t="s">
        <v>21</v>
      </c>
      <c r="C4" s="516" t="s">
        <v>22</v>
      </c>
      <c r="D4" s="518" t="s">
        <v>23</v>
      </c>
      <c r="E4" s="505"/>
      <c r="F4" s="503" t="s">
        <v>164</v>
      </c>
      <c r="G4" s="505" t="s">
        <v>24</v>
      </c>
      <c r="H4" s="505" t="s">
        <v>56</v>
      </c>
      <c r="I4" s="505" t="s">
        <v>57</v>
      </c>
      <c r="J4" s="507" t="s">
        <v>189</v>
      </c>
      <c r="K4" s="499" t="s">
        <v>131</v>
      </c>
      <c r="L4" s="499" t="s">
        <v>151</v>
      </c>
    </row>
    <row r="5" spans="1:13" ht="24" customHeight="1" thickBot="1" x14ac:dyDescent="0.25">
      <c r="A5" s="513"/>
      <c r="B5" s="515"/>
      <c r="C5" s="517"/>
      <c r="D5" s="519"/>
      <c r="E5" s="510"/>
      <c r="F5" s="504"/>
      <c r="G5" s="510"/>
      <c r="H5" s="506"/>
      <c r="I5" s="506"/>
      <c r="J5" s="508"/>
      <c r="K5" s="500"/>
      <c r="L5" s="500"/>
    </row>
    <row r="6" spans="1:13" ht="13.5" thickBot="1" x14ac:dyDescent="0.25">
      <c r="A6" s="37">
        <v>1</v>
      </c>
      <c r="B6" s="23">
        <v>2</v>
      </c>
      <c r="C6" s="24">
        <v>3</v>
      </c>
      <c r="D6" s="24">
        <v>4</v>
      </c>
      <c r="E6" s="25">
        <v>5</v>
      </c>
      <c r="F6" s="25">
        <v>5</v>
      </c>
      <c r="G6" s="26" t="s">
        <v>58</v>
      </c>
      <c r="H6" s="25">
        <v>8</v>
      </c>
      <c r="I6" s="25">
        <v>9</v>
      </c>
      <c r="J6" s="39">
        <v>7</v>
      </c>
      <c r="K6" s="40">
        <v>8</v>
      </c>
      <c r="L6" s="40">
        <v>8</v>
      </c>
    </row>
    <row r="7" spans="1:13" ht="16.149999999999999" customHeight="1" thickBot="1" x14ac:dyDescent="0.3">
      <c r="A7" s="100">
        <v>6</v>
      </c>
      <c r="B7" s="27"/>
      <c r="C7" s="101"/>
      <c r="D7" s="102" t="s">
        <v>25</v>
      </c>
      <c r="E7" s="103">
        <f>+E8+E22+E25+E27+E30+E39</f>
        <v>0</v>
      </c>
      <c r="F7" s="266">
        <f>+F8+F22+F25+F27+F30+F39</f>
        <v>19161599.57</v>
      </c>
      <c r="G7" s="266">
        <f t="shared" ref="G7:G17" si="0">J7-F7</f>
        <v>174937.4299999997</v>
      </c>
      <c r="H7" s="266">
        <f>+H8+H22+H25+H27+H30+H39</f>
        <v>0</v>
      </c>
      <c r="I7" s="266">
        <f>+I8+I22+I25+I27+I30+I39</f>
        <v>0</v>
      </c>
      <c r="J7" s="266">
        <f>+J8+J22+J25+J27+J30+J39</f>
        <v>19336537</v>
      </c>
      <c r="K7" s="266">
        <f>+K8+K22+K25+K27+K30+K39</f>
        <v>19498440.5</v>
      </c>
      <c r="L7" s="266">
        <f>+L8+L22+L25+L27+L30+L39</f>
        <v>19985665.939999998</v>
      </c>
      <c r="M7" s="82">
        <f>L7/K7*100</f>
        <v>102.49879183927555</v>
      </c>
    </row>
    <row r="8" spans="1:13" s="43" customFormat="1" ht="15.6" customHeight="1" thickBot="1" x14ac:dyDescent="0.3">
      <c r="A8" s="104"/>
      <c r="B8" s="105">
        <v>63</v>
      </c>
      <c r="C8" s="106"/>
      <c r="D8" s="107" t="s">
        <v>14</v>
      </c>
      <c r="E8" s="108">
        <f>+E9</f>
        <v>0</v>
      </c>
      <c r="F8" s="267">
        <f>F9+F10+F11+F12+F13+F14+F15+F16+F17+F18+F19+F20+F21</f>
        <v>2506081.6199999996</v>
      </c>
      <c r="G8" s="266">
        <f t="shared" si="0"/>
        <v>13272.380000000354</v>
      </c>
      <c r="H8" s="267">
        <f>+H9</f>
        <v>0</v>
      </c>
      <c r="I8" s="267">
        <f>+I9</f>
        <v>0</v>
      </c>
      <c r="J8" s="274">
        <f>SUM(J9:J21)</f>
        <v>2519354</v>
      </c>
      <c r="K8" s="274">
        <f>+K9+K15</f>
        <v>2392992.2400000002</v>
      </c>
      <c r="L8" s="274">
        <f>+L9+L15</f>
        <v>2452717.5</v>
      </c>
      <c r="M8" s="82"/>
    </row>
    <row r="9" spans="1:13" s="43" customFormat="1" ht="11.25" hidden="1" customHeight="1" thickBot="1" x14ac:dyDescent="0.3">
      <c r="A9" s="110"/>
      <c r="B9" s="74"/>
      <c r="C9" s="111">
        <v>633</v>
      </c>
      <c r="D9" s="112" t="s">
        <v>104</v>
      </c>
      <c r="E9" s="113">
        <v>0</v>
      </c>
      <c r="F9" s="268"/>
      <c r="G9" s="266">
        <f t="shared" si="0"/>
        <v>0</v>
      </c>
      <c r="H9" s="276">
        <v>0</v>
      </c>
      <c r="I9" s="276">
        <v>0</v>
      </c>
      <c r="J9" s="270">
        <v>0</v>
      </c>
      <c r="K9" s="270">
        <v>2392992.2400000002</v>
      </c>
      <c r="L9" s="270">
        <v>2452717.5</v>
      </c>
      <c r="M9" s="82"/>
    </row>
    <row r="10" spans="1:13" s="95" customFormat="1" ht="16.149999999999999" hidden="1" customHeight="1" thickBot="1" x14ac:dyDescent="0.3">
      <c r="A10" s="115"/>
      <c r="B10" s="93"/>
      <c r="C10" s="111">
        <v>63414</v>
      </c>
      <c r="D10" s="112" t="s">
        <v>110</v>
      </c>
      <c r="E10" s="114"/>
      <c r="F10" s="270">
        <v>0</v>
      </c>
      <c r="G10" s="266">
        <f t="shared" si="0"/>
        <v>0</v>
      </c>
      <c r="H10" s="270"/>
      <c r="I10" s="270"/>
      <c r="J10" s="270">
        <v>0</v>
      </c>
      <c r="K10" s="268"/>
      <c r="L10" s="270"/>
      <c r="M10" s="94"/>
    </row>
    <row r="11" spans="1:13" s="95" customFormat="1" ht="16.149999999999999" hidden="1" customHeight="1" thickBot="1" x14ac:dyDescent="0.3">
      <c r="A11" s="115"/>
      <c r="B11" s="93"/>
      <c r="C11" s="111">
        <v>634</v>
      </c>
      <c r="D11" s="112" t="s">
        <v>115</v>
      </c>
      <c r="E11" s="114"/>
      <c r="F11" s="270">
        <v>0</v>
      </c>
      <c r="G11" s="275">
        <f t="shared" si="0"/>
        <v>0</v>
      </c>
      <c r="H11" s="270"/>
      <c r="I11" s="270"/>
      <c r="J11" s="270">
        <v>0</v>
      </c>
      <c r="K11" s="268"/>
      <c r="L11" s="270"/>
      <c r="M11" s="94"/>
    </row>
    <row r="12" spans="1:13" s="43" customFormat="1" ht="16.149999999999999" hidden="1" customHeight="1" thickBot="1" x14ac:dyDescent="0.3">
      <c r="A12" s="110"/>
      <c r="B12" s="84"/>
      <c r="C12" s="111">
        <v>636</v>
      </c>
      <c r="D12" s="112" t="s">
        <v>157</v>
      </c>
      <c r="E12" s="113"/>
      <c r="F12" s="270">
        <v>0</v>
      </c>
      <c r="G12" s="266">
        <f t="shared" si="0"/>
        <v>0</v>
      </c>
      <c r="H12" s="276"/>
      <c r="I12" s="276"/>
      <c r="J12" s="270"/>
      <c r="K12" s="268"/>
      <c r="L12" s="270"/>
      <c r="M12" s="82"/>
    </row>
    <row r="13" spans="1:13" s="43" customFormat="1" ht="16.149999999999999" hidden="1" customHeight="1" thickBot="1" x14ac:dyDescent="0.3">
      <c r="A13" s="110"/>
      <c r="B13" s="84"/>
      <c r="C13" s="111">
        <v>636</v>
      </c>
      <c r="D13" s="112" t="s">
        <v>190</v>
      </c>
      <c r="E13" s="113"/>
      <c r="F13" s="270">
        <v>0</v>
      </c>
      <c r="G13" s="275">
        <f t="shared" si="0"/>
        <v>13272</v>
      </c>
      <c r="H13" s="276"/>
      <c r="I13" s="276"/>
      <c r="J13" s="270">
        <v>13272</v>
      </c>
      <c r="K13" s="268"/>
      <c r="L13" s="270"/>
      <c r="M13" s="82"/>
    </row>
    <row r="14" spans="1:13" s="43" customFormat="1" ht="16.149999999999999" hidden="1" customHeight="1" thickBot="1" x14ac:dyDescent="0.3">
      <c r="A14" s="110"/>
      <c r="B14" s="84"/>
      <c r="C14" s="111">
        <v>6362</v>
      </c>
      <c r="D14" s="112" t="s">
        <v>187</v>
      </c>
      <c r="E14" s="116"/>
      <c r="F14" s="270">
        <v>176000</v>
      </c>
      <c r="G14" s="275">
        <f t="shared" si="0"/>
        <v>0</v>
      </c>
      <c r="H14" s="270"/>
      <c r="I14" s="270"/>
      <c r="J14" s="270">
        <v>176000</v>
      </c>
      <c r="K14" s="268"/>
      <c r="L14" s="270"/>
      <c r="M14" s="82"/>
    </row>
    <row r="15" spans="1:13" s="43" customFormat="1" ht="16.149999999999999" hidden="1" customHeight="1" thickBot="1" x14ac:dyDescent="0.3">
      <c r="A15" s="110"/>
      <c r="B15" s="84"/>
      <c r="C15" s="111">
        <v>636</v>
      </c>
      <c r="D15" s="112" t="s">
        <v>100</v>
      </c>
      <c r="E15" s="113"/>
      <c r="F15" s="270">
        <v>2197358.8199999998</v>
      </c>
      <c r="G15" s="275">
        <f t="shared" si="0"/>
        <v>0.18000000016763806</v>
      </c>
      <c r="H15" s="276"/>
      <c r="I15" s="276"/>
      <c r="J15" s="270">
        <v>2197359</v>
      </c>
      <c r="K15" s="268"/>
      <c r="L15" s="270"/>
      <c r="M15" s="82"/>
    </row>
    <row r="16" spans="1:13" s="43" customFormat="1" ht="16.149999999999999" hidden="1" customHeight="1" thickBot="1" x14ac:dyDescent="0.3">
      <c r="A16" s="110"/>
      <c r="B16" s="84"/>
      <c r="C16" s="111">
        <v>636</v>
      </c>
      <c r="D16" s="112" t="s">
        <v>122</v>
      </c>
      <c r="E16" s="113"/>
      <c r="F16" s="270">
        <v>0</v>
      </c>
      <c r="G16" s="275">
        <f t="shared" si="0"/>
        <v>0</v>
      </c>
      <c r="H16" s="276"/>
      <c r="I16" s="276"/>
      <c r="J16" s="270">
        <v>0</v>
      </c>
      <c r="K16" s="268"/>
      <c r="L16" s="270"/>
      <c r="M16" s="82"/>
    </row>
    <row r="17" spans="1:13" s="43" customFormat="1" ht="16.149999999999999" hidden="1" customHeight="1" thickBot="1" x14ac:dyDescent="0.3">
      <c r="A17" s="110"/>
      <c r="B17" s="84"/>
      <c r="C17" s="111">
        <v>636</v>
      </c>
      <c r="D17" s="112" t="s">
        <v>123</v>
      </c>
      <c r="E17" s="113"/>
      <c r="F17" s="270">
        <v>66361.399999999994</v>
      </c>
      <c r="G17" s="275">
        <f t="shared" si="0"/>
        <v>0.10000000000582077</v>
      </c>
      <c r="H17" s="276"/>
      <c r="I17" s="276"/>
      <c r="J17" s="270">
        <v>66361.5</v>
      </c>
      <c r="K17" s="268"/>
      <c r="L17" s="270"/>
      <c r="M17" s="82"/>
    </row>
    <row r="18" spans="1:13" s="43" customFormat="1" ht="16.149999999999999" hidden="1" customHeight="1" thickBot="1" x14ac:dyDescent="0.3">
      <c r="A18" s="110"/>
      <c r="B18" s="84"/>
      <c r="C18" s="111">
        <v>636</v>
      </c>
      <c r="D18" s="112" t="s">
        <v>124</v>
      </c>
      <c r="E18" s="113"/>
      <c r="F18" s="270">
        <v>66361.399999999994</v>
      </c>
      <c r="G18" s="275">
        <f t="shared" ref="G18:G31" si="1">J18-F18</f>
        <v>0.10000000000582077</v>
      </c>
      <c r="H18" s="276"/>
      <c r="I18" s="276"/>
      <c r="J18" s="270">
        <v>66361.5</v>
      </c>
      <c r="K18" s="268"/>
      <c r="L18" s="270"/>
      <c r="M18" s="82"/>
    </row>
    <row r="19" spans="1:13" s="43" customFormat="1" ht="16.149999999999999" hidden="1" customHeight="1" thickBot="1" x14ac:dyDescent="0.3">
      <c r="A19" s="110"/>
      <c r="B19" s="84"/>
      <c r="C19" s="111">
        <v>636</v>
      </c>
      <c r="D19" s="112" t="s">
        <v>127</v>
      </c>
      <c r="E19" s="113"/>
      <c r="F19" s="270">
        <v>0</v>
      </c>
      <c r="G19" s="275">
        <f t="shared" si="1"/>
        <v>0</v>
      </c>
      <c r="H19" s="276"/>
      <c r="I19" s="276"/>
      <c r="J19" s="270">
        <v>0</v>
      </c>
      <c r="K19" s="268"/>
      <c r="L19" s="270"/>
      <c r="M19" s="82"/>
    </row>
    <row r="20" spans="1:13" s="43" customFormat="1" ht="16.149999999999999" hidden="1" customHeight="1" thickBot="1" x14ac:dyDescent="0.3">
      <c r="A20" s="110"/>
      <c r="B20" s="84"/>
      <c r="C20" s="111">
        <v>638</v>
      </c>
      <c r="D20" s="112" t="s">
        <v>138</v>
      </c>
      <c r="E20" s="113"/>
      <c r="F20" s="270">
        <v>0</v>
      </c>
      <c r="G20" s="275">
        <f t="shared" si="1"/>
        <v>0</v>
      </c>
      <c r="H20" s="276"/>
      <c r="I20" s="276"/>
      <c r="J20" s="270">
        <v>0</v>
      </c>
      <c r="K20" s="268"/>
      <c r="L20" s="270"/>
      <c r="M20" s="82"/>
    </row>
    <row r="21" spans="1:13" s="43" customFormat="1" ht="16.149999999999999" hidden="1" customHeight="1" thickBot="1" x14ac:dyDescent="0.3">
      <c r="A21" s="110"/>
      <c r="B21" s="84"/>
      <c r="C21" s="111">
        <v>639</v>
      </c>
      <c r="D21" s="112" t="s">
        <v>139</v>
      </c>
      <c r="E21" s="113"/>
      <c r="F21" s="270">
        <v>0</v>
      </c>
      <c r="G21" s="275">
        <f t="shared" si="1"/>
        <v>0</v>
      </c>
      <c r="H21" s="276"/>
      <c r="I21" s="276"/>
      <c r="J21" s="270">
        <v>0</v>
      </c>
      <c r="K21" s="268"/>
      <c r="L21" s="270"/>
      <c r="M21" s="82"/>
    </row>
    <row r="22" spans="1:13" s="43" customFormat="1" ht="16.149999999999999" customHeight="1" thickBot="1" x14ac:dyDescent="0.3">
      <c r="A22" s="110"/>
      <c r="B22" s="117">
        <v>64</v>
      </c>
      <c r="C22" s="118"/>
      <c r="D22" s="119" t="s">
        <v>26</v>
      </c>
      <c r="E22" s="108">
        <f t="shared" ref="E22:J22" si="2">+E23+E24</f>
        <v>0</v>
      </c>
      <c r="F22" s="274">
        <f t="shared" si="2"/>
        <v>398.17</v>
      </c>
      <c r="G22" s="266">
        <f t="shared" si="1"/>
        <v>-0.17000000000001592</v>
      </c>
      <c r="H22" s="267">
        <f t="shared" si="2"/>
        <v>0</v>
      </c>
      <c r="I22" s="267">
        <f t="shared" si="2"/>
        <v>0</v>
      </c>
      <c r="J22" s="274">
        <f t="shared" si="2"/>
        <v>398</v>
      </c>
      <c r="K22" s="274">
        <v>398.16</v>
      </c>
      <c r="L22" s="274">
        <v>398.17</v>
      </c>
      <c r="M22" s="82">
        <f>L22/K22*100</f>
        <v>100.00251155314446</v>
      </c>
    </row>
    <row r="23" spans="1:13" s="43" customFormat="1" ht="16.149999999999999" hidden="1" customHeight="1" thickBot="1" x14ac:dyDescent="0.3">
      <c r="A23" s="110"/>
      <c r="B23" s="120"/>
      <c r="C23" s="111">
        <v>641</v>
      </c>
      <c r="D23" s="112" t="s">
        <v>15</v>
      </c>
      <c r="E23" s="114"/>
      <c r="F23" s="270">
        <v>398.17</v>
      </c>
      <c r="G23" s="275">
        <f t="shared" si="1"/>
        <v>-0.17000000000001592</v>
      </c>
      <c r="H23" s="276"/>
      <c r="I23" s="276"/>
      <c r="J23" s="270">
        <v>398</v>
      </c>
      <c r="K23" s="268"/>
      <c r="L23" s="270"/>
      <c r="M23" s="82"/>
    </row>
    <row r="24" spans="1:13" s="43" customFormat="1" ht="16.149999999999999" hidden="1" customHeight="1" thickBot="1" x14ac:dyDescent="0.3">
      <c r="A24" s="110"/>
      <c r="B24" s="120"/>
      <c r="C24" s="111">
        <v>6414</v>
      </c>
      <c r="D24" s="112" t="s">
        <v>140</v>
      </c>
      <c r="E24" s="113"/>
      <c r="F24" s="268"/>
      <c r="G24" s="275">
        <f t="shared" si="1"/>
        <v>0</v>
      </c>
      <c r="H24" s="276"/>
      <c r="I24" s="276"/>
      <c r="J24" s="270">
        <v>0</v>
      </c>
      <c r="K24" s="268"/>
      <c r="L24" s="277"/>
      <c r="M24" s="82"/>
    </row>
    <row r="25" spans="1:13" s="43" customFormat="1" ht="16.149999999999999" customHeight="1" thickBot="1" x14ac:dyDescent="0.3">
      <c r="A25" s="110"/>
      <c r="B25" s="105">
        <v>65</v>
      </c>
      <c r="C25" s="118"/>
      <c r="D25" s="107" t="s">
        <v>27</v>
      </c>
      <c r="E25" s="109">
        <f t="shared" ref="E25:I25" si="3">+E26</f>
        <v>0</v>
      </c>
      <c r="F25" s="274">
        <f t="shared" si="3"/>
        <v>1551927.8</v>
      </c>
      <c r="G25" s="266">
        <f t="shared" si="1"/>
        <v>0.19999999995343387</v>
      </c>
      <c r="H25" s="267">
        <f t="shared" si="3"/>
        <v>0</v>
      </c>
      <c r="I25" s="267">
        <f t="shared" si="3"/>
        <v>0</v>
      </c>
      <c r="J25" s="274">
        <f>J26</f>
        <v>1551928</v>
      </c>
      <c r="K25" s="274">
        <v>1593868.21</v>
      </c>
      <c r="L25" s="274">
        <v>1633817.77</v>
      </c>
      <c r="M25" s="82">
        <f>L25/K25*100</f>
        <v>102.50645315273587</v>
      </c>
    </row>
    <row r="26" spans="1:13" s="43" customFormat="1" ht="16.149999999999999" hidden="1" customHeight="1" thickBot="1" x14ac:dyDescent="0.3">
      <c r="A26" s="110"/>
      <c r="B26" s="120"/>
      <c r="C26" s="111">
        <v>652</v>
      </c>
      <c r="D26" s="121" t="s">
        <v>16</v>
      </c>
      <c r="E26" s="114"/>
      <c r="F26" s="270">
        <v>1551927.8</v>
      </c>
      <c r="G26" s="275">
        <f t="shared" si="1"/>
        <v>0.19999999995343387</v>
      </c>
      <c r="H26" s="276"/>
      <c r="I26" s="276"/>
      <c r="J26" s="270">
        <v>1551928</v>
      </c>
      <c r="K26" s="268"/>
      <c r="L26" s="270"/>
      <c r="M26" s="82"/>
    </row>
    <row r="27" spans="1:13" s="43" customFormat="1" ht="28.5" customHeight="1" thickBot="1" x14ac:dyDescent="0.3">
      <c r="A27" s="110"/>
      <c r="B27" s="105">
        <v>66</v>
      </c>
      <c r="C27" s="118"/>
      <c r="D27" s="356" t="s">
        <v>59</v>
      </c>
      <c r="E27" s="109">
        <f t="shared" ref="E27:I27" si="4">+E28+E29</f>
        <v>0</v>
      </c>
      <c r="F27" s="274">
        <f t="shared" si="4"/>
        <v>333930.59000000003</v>
      </c>
      <c r="G27" s="266">
        <f t="shared" si="1"/>
        <v>0.40999999997438863</v>
      </c>
      <c r="H27" s="267">
        <f t="shared" si="4"/>
        <v>0</v>
      </c>
      <c r="I27" s="267">
        <f t="shared" si="4"/>
        <v>0</v>
      </c>
      <c r="J27" s="274">
        <f>+J28+J29</f>
        <v>333931</v>
      </c>
      <c r="K27" s="274">
        <v>343088.46</v>
      </c>
      <c r="L27" s="274">
        <v>351848.17</v>
      </c>
      <c r="M27" s="82">
        <f>L27/K27*100</f>
        <v>102.55319284128646</v>
      </c>
    </row>
    <row r="28" spans="1:13" s="43" customFormat="1" ht="16.149999999999999" hidden="1" customHeight="1" thickBot="1" x14ac:dyDescent="0.3">
      <c r="A28" s="110"/>
      <c r="B28" s="120"/>
      <c r="C28" s="123">
        <v>661</v>
      </c>
      <c r="D28" s="112" t="s">
        <v>28</v>
      </c>
      <c r="E28" s="113"/>
      <c r="F28" s="270">
        <v>207843.92</v>
      </c>
      <c r="G28" s="275">
        <f t="shared" si="1"/>
        <v>7.9999999987194315E-2</v>
      </c>
      <c r="H28" s="270"/>
      <c r="I28" s="270"/>
      <c r="J28" s="270">
        <v>207844</v>
      </c>
      <c r="K28" s="268"/>
      <c r="L28" s="270"/>
      <c r="M28" s="82"/>
    </row>
    <row r="29" spans="1:13" s="43" customFormat="1" ht="16.149999999999999" hidden="1" customHeight="1" thickBot="1" x14ac:dyDescent="0.3">
      <c r="A29" s="110"/>
      <c r="B29" s="120"/>
      <c r="C29" s="123">
        <v>663</v>
      </c>
      <c r="D29" s="112" t="s">
        <v>17</v>
      </c>
      <c r="E29" s="113"/>
      <c r="F29" s="270">
        <v>126086.67</v>
      </c>
      <c r="G29" s="275">
        <f t="shared" si="1"/>
        <v>0.33000000000174623</v>
      </c>
      <c r="H29" s="276"/>
      <c r="I29" s="276"/>
      <c r="J29" s="270">
        <v>126087</v>
      </c>
      <c r="K29" s="268"/>
      <c r="L29" s="270"/>
      <c r="M29" s="82"/>
    </row>
    <row r="30" spans="1:13" s="43" customFormat="1" ht="16.149999999999999" customHeight="1" thickBot="1" x14ac:dyDescent="0.3">
      <c r="A30" s="110"/>
      <c r="B30" s="105">
        <v>67</v>
      </c>
      <c r="C30" s="118"/>
      <c r="D30" s="107" t="s">
        <v>29</v>
      </c>
      <c r="E30" s="108">
        <f>+E37</f>
        <v>0</v>
      </c>
      <c r="F30" s="274">
        <f>F31+F32+F33+F34+F35+F36</f>
        <v>14721613.91</v>
      </c>
      <c r="G30" s="266">
        <f t="shared" si="1"/>
        <v>161664.08999999985</v>
      </c>
      <c r="H30" s="267">
        <f>+H37</f>
        <v>0</v>
      </c>
      <c r="I30" s="267">
        <f>+I37</f>
        <v>0</v>
      </c>
      <c r="J30" s="274">
        <f>J31+J32+J33+J34+J35+J36</f>
        <v>14883278</v>
      </c>
      <c r="K30" s="274">
        <v>15119118.720000001</v>
      </c>
      <c r="L30" s="274">
        <v>15496715.109999999</v>
      </c>
      <c r="M30" s="82">
        <f>L30/K30*100</f>
        <v>102.4974761888767</v>
      </c>
    </row>
    <row r="31" spans="1:13" s="43" customFormat="1" ht="16.149999999999999" hidden="1" customHeight="1" thickBot="1" x14ac:dyDescent="0.3">
      <c r="A31" s="110"/>
      <c r="B31" s="124"/>
      <c r="C31" s="111">
        <v>671</v>
      </c>
      <c r="D31" s="121" t="s">
        <v>141</v>
      </c>
      <c r="E31" s="108"/>
      <c r="F31" s="268"/>
      <c r="G31" s="275">
        <f t="shared" si="1"/>
        <v>0</v>
      </c>
      <c r="H31" s="267"/>
      <c r="I31" s="267"/>
      <c r="J31" s="270">
        <v>0</v>
      </c>
      <c r="K31" s="269"/>
      <c r="L31" s="274"/>
      <c r="M31" s="82"/>
    </row>
    <row r="32" spans="1:13" s="43" customFormat="1" ht="15.75" hidden="1" customHeight="1" thickBot="1" x14ac:dyDescent="0.3">
      <c r="A32" s="110"/>
      <c r="B32" s="124"/>
      <c r="C32" s="111">
        <v>671</v>
      </c>
      <c r="D32" s="125" t="s">
        <v>142</v>
      </c>
      <c r="E32" s="108"/>
      <c r="F32" s="268"/>
      <c r="G32" s="275">
        <f t="shared" ref="G32:G35" si="5">J32-F32</f>
        <v>0</v>
      </c>
      <c r="H32" s="267"/>
      <c r="I32" s="267"/>
      <c r="J32" s="268"/>
      <c r="K32" s="269"/>
      <c r="L32" s="274"/>
      <c r="M32" s="82"/>
    </row>
    <row r="33" spans="1:13" s="43" customFormat="1" ht="16.149999999999999" hidden="1" customHeight="1" thickBot="1" x14ac:dyDescent="0.3">
      <c r="A33" s="110"/>
      <c r="B33" s="120"/>
      <c r="C33" s="111">
        <v>671</v>
      </c>
      <c r="D33" s="121" t="s">
        <v>121</v>
      </c>
      <c r="E33" s="113"/>
      <c r="F33" s="270">
        <v>416215.81</v>
      </c>
      <c r="G33" s="275">
        <f t="shared" si="5"/>
        <v>-15365.059999999998</v>
      </c>
      <c r="H33" s="276"/>
      <c r="I33" s="276"/>
      <c r="J33" s="270">
        <v>400850.75</v>
      </c>
      <c r="K33" s="268"/>
      <c r="L33" s="270"/>
      <c r="M33" s="82"/>
    </row>
    <row r="34" spans="1:13" s="43" customFormat="1" ht="18.75" hidden="1" customHeight="1" thickBot="1" x14ac:dyDescent="0.3">
      <c r="A34" s="110"/>
      <c r="B34" s="120"/>
      <c r="C34" s="111">
        <v>671</v>
      </c>
      <c r="D34" s="126" t="s">
        <v>125</v>
      </c>
      <c r="E34" s="113"/>
      <c r="F34" s="268"/>
      <c r="G34" s="278">
        <f t="shared" si="5"/>
        <v>0</v>
      </c>
      <c r="H34" s="276"/>
      <c r="I34" s="276"/>
      <c r="J34" s="270">
        <v>0</v>
      </c>
      <c r="K34" s="268"/>
      <c r="L34" s="270"/>
      <c r="M34" s="82"/>
    </row>
    <row r="35" spans="1:13" s="43" customFormat="1" ht="18.75" hidden="1" customHeight="1" thickBot="1" x14ac:dyDescent="0.3">
      <c r="A35" s="110"/>
      <c r="B35" s="120"/>
      <c r="C35" s="111">
        <v>671</v>
      </c>
      <c r="D35" s="125" t="s">
        <v>144</v>
      </c>
      <c r="E35" s="113"/>
      <c r="F35" s="268"/>
      <c r="G35" s="278">
        <f t="shared" si="5"/>
        <v>0</v>
      </c>
      <c r="H35" s="276"/>
      <c r="I35" s="276"/>
      <c r="J35" s="270">
        <v>0</v>
      </c>
      <c r="K35" s="268"/>
      <c r="L35" s="270"/>
      <c r="M35" s="82"/>
    </row>
    <row r="36" spans="1:13" s="43" customFormat="1" ht="16.149999999999999" hidden="1" customHeight="1" thickBot="1" x14ac:dyDescent="0.3">
      <c r="A36" s="110"/>
      <c r="B36" s="105">
        <v>67</v>
      </c>
      <c r="C36" s="111"/>
      <c r="D36" s="107" t="s">
        <v>86</v>
      </c>
      <c r="E36" s="113"/>
      <c r="F36" s="274">
        <f>F37+F38</f>
        <v>14305398.1</v>
      </c>
      <c r="G36" s="266">
        <f>SUM(G37:G38)</f>
        <v>177029.15</v>
      </c>
      <c r="H36" s="276"/>
      <c r="I36" s="276"/>
      <c r="J36" s="274">
        <f>+J37+J38</f>
        <v>14482427.25</v>
      </c>
      <c r="K36" s="269"/>
      <c r="L36" s="274"/>
      <c r="M36" s="82"/>
    </row>
    <row r="37" spans="1:13" s="43" customFormat="1" ht="16.149999999999999" hidden="1" customHeight="1" thickBot="1" x14ac:dyDescent="0.3">
      <c r="A37" s="127"/>
      <c r="B37" s="128"/>
      <c r="C37" s="129">
        <v>673</v>
      </c>
      <c r="D37" s="130" t="s">
        <v>85</v>
      </c>
      <c r="E37" s="113"/>
      <c r="F37" s="270">
        <v>14305398.1</v>
      </c>
      <c r="G37" s="275">
        <f>J37-F37</f>
        <v>0</v>
      </c>
      <c r="H37" s="276"/>
      <c r="I37" s="276"/>
      <c r="J37" s="270">
        <v>14305398.1</v>
      </c>
      <c r="K37" s="268"/>
      <c r="L37" s="270"/>
      <c r="M37" s="82"/>
    </row>
    <row r="38" spans="1:13" s="43" customFormat="1" ht="16.149999999999999" hidden="1" customHeight="1" thickBot="1" x14ac:dyDescent="0.3">
      <c r="A38" s="127"/>
      <c r="B38" s="128"/>
      <c r="C38" s="129">
        <v>673</v>
      </c>
      <c r="D38" s="130" t="s">
        <v>143</v>
      </c>
      <c r="E38" s="113"/>
      <c r="F38" s="268"/>
      <c r="G38" s="275">
        <f>J38-F38</f>
        <v>177029.15</v>
      </c>
      <c r="H38" s="276"/>
      <c r="I38" s="276"/>
      <c r="J38" s="270">
        <v>177029.15</v>
      </c>
      <c r="K38" s="268"/>
      <c r="L38" s="270"/>
      <c r="M38" s="82"/>
    </row>
    <row r="39" spans="1:13" s="43" customFormat="1" ht="16.149999999999999" customHeight="1" thickBot="1" x14ac:dyDescent="0.3">
      <c r="A39" s="127"/>
      <c r="B39" s="131">
        <v>68</v>
      </c>
      <c r="C39" s="129"/>
      <c r="D39" s="122" t="s">
        <v>51</v>
      </c>
      <c r="E39" s="108">
        <f t="shared" ref="E39:J39" si="6">E40</f>
        <v>0</v>
      </c>
      <c r="F39" s="274">
        <f t="shared" si="6"/>
        <v>47647.48</v>
      </c>
      <c r="G39" s="266">
        <f t="shared" ref="G39:G44" si="7">J39-F39</f>
        <v>0.51999999999679858</v>
      </c>
      <c r="H39" s="267">
        <f t="shared" si="6"/>
        <v>0</v>
      </c>
      <c r="I39" s="267">
        <f t="shared" si="6"/>
        <v>0</v>
      </c>
      <c r="J39" s="274">
        <f t="shared" si="6"/>
        <v>47648</v>
      </c>
      <c r="K39" s="274">
        <v>48974.71</v>
      </c>
      <c r="L39" s="274">
        <v>50169.22</v>
      </c>
      <c r="M39" s="82">
        <f>L39/K39*100</f>
        <v>102.43903435058625</v>
      </c>
    </row>
    <row r="40" spans="1:13" s="43" customFormat="1" ht="16.149999999999999" hidden="1" customHeight="1" thickBot="1" x14ac:dyDescent="0.3">
      <c r="A40" s="127"/>
      <c r="B40" s="128"/>
      <c r="C40" s="129">
        <v>683</v>
      </c>
      <c r="D40" s="130" t="s">
        <v>52</v>
      </c>
      <c r="E40" s="113"/>
      <c r="F40" s="270">
        <v>47647.48</v>
      </c>
      <c r="G40" s="275">
        <f t="shared" si="7"/>
        <v>0.51999999999679858</v>
      </c>
      <c r="H40" s="276"/>
      <c r="I40" s="276">
        <v>0</v>
      </c>
      <c r="J40" s="270">
        <v>47648</v>
      </c>
      <c r="K40" s="268"/>
      <c r="L40" s="270"/>
      <c r="M40" s="82" t="e">
        <f>L40/K40*100</f>
        <v>#DIV/0!</v>
      </c>
    </row>
    <row r="41" spans="1:13" s="43" customFormat="1" ht="16.149999999999999" customHeight="1" thickBot="1" x14ac:dyDescent="0.3">
      <c r="A41" s="132">
        <v>7</v>
      </c>
      <c r="B41" s="105"/>
      <c r="C41" s="133"/>
      <c r="D41" s="122" t="s">
        <v>30</v>
      </c>
      <c r="E41" s="108">
        <f>+E42</f>
        <v>0</v>
      </c>
      <c r="F41" s="274">
        <f>F42</f>
        <v>3583.52</v>
      </c>
      <c r="G41" s="266">
        <f t="shared" si="7"/>
        <v>1.4800000000000182</v>
      </c>
      <c r="H41" s="267">
        <f>+H42</f>
        <v>0</v>
      </c>
      <c r="I41" s="267">
        <f>+I42</f>
        <v>0</v>
      </c>
      <c r="J41" s="274">
        <f>J42</f>
        <v>3585</v>
      </c>
      <c r="K41" s="274">
        <f t="shared" ref="K41:L41" si="8">K42</f>
        <v>3583.52</v>
      </c>
      <c r="L41" s="274">
        <f t="shared" si="8"/>
        <v>3583.51</v>
      </c>
      <c r="M41" s="82"/>
    </row>
    <row r="42" spans="1:13" s="43" customFormat="1" ht="16.149999999999999" customHeight="1" thickBot="1" x14ac:dyDescent="0.3">
      <c r="A42" s="132"/>
      <c r="B42" s="105">
        <v>72</v>
      </c>
      <c r="C42" s="133"/>
      <c r="D42" s="122" t="s">
        <v>31</v>
      </c>
      <c r="E42" s="108">
        <f>E43</f>
        <v>0</v>
      </c>
      <c r="F42" s="274">
        <f>F43+F44</f>
        <v>3583.52</v>
      </c>
      <c r="G42" s="266">
        <f t="shared" si="7"/>
        <v>1.4800000000000182</v>
      </c>
      <c r="H42" s="267">
        <f>H43</f>
        <v>0</v>
      </c>
      <c r="I42" s="267">
        <f>I43</f>
        <v>0</v>
      </c>
      <c r="J42" s="274">
        <f>J43+J44</f>
        <v>3585</v>
      </c>
      <c r="K42" s="274">
        <v>3583.52</v>
      </c>
      <c r="L42" s="274">
        <v>3583.51</v>
      </c>
      <c r="M42" s="82">
        <f>L42/K42*100</f>
        <v>99.999720944769393</v>
      </c>
    </row>
    <row r="43" spans="1:13" s="43" customFormat="1" ht="16.149999999999999" hidden="1" customHeight="1" thickBot="1" x14ac:dyDescent="0.3">
      <c r="A43" s="134"/>
      <c r="B43" s="135"/>
      <c r="C43" s="136">
        <v>721</v>
      </c>
      <c r="D43" s="137" t="s">
        <v>31</v>
      </c>
      <c r="E43" s="138"/>
      <c r="F43" s="280">
        <v>3583.52</v>
      </c>
      <c r="G43" s="275">
        <f t="shared" si="7"/>
        <v>1.4800000000000182</v>
      </c>
      <c r="H43" s="279"/>
      <c r="I43" s="279"/>
      <c r="J43" s="280">
        <v>3585</v>
      </c>
      <c r="K43" s="271"/>
      <c r="L43" s="280"/>
      <c r="M43" s="82" t="e">
        <f>L43/K43*100</f>
        <v>#DIV/0!</v>
      </c>
    </row>
    <row r="44" spans="1:13" s="43" customFormat="1" ht="16.149999999999999" hidden="1" customHeight="1" thickBot="1" x14ac:dyDescent="0.3">
      <c r="A44" s="134"/>
      <c r="B44" s="135"/>
      <c r="C44" s="136">
        <v>723</v>
      </c>
      <c r="D44" s="137" t="s">
        <v>101</v>
      </c>
      <c r="E44" s="138"/>
      <c r="F44" s="280">
        <v>0</v>
      </c>
      <c r="G44" s="275">
        <f t="shared" si="7"/>
        <v>0</v>
      </c>
      <c r="H44" s="279"/>
      <c r="I44" s="279"/>
      <c r="J44" s="280">
        <v>0</v>
      </c>
      <c r="K44" s="271"/>
      <c r="L44" s="280"/>
      <c r="M44" s="82"/>
    </row>
    <row r="45" spans="1:13" s="43" customFormat="1" ht="16.149999999999999" customHeight="1" thickBot="1" x14ac:dyDescent="0.3">
      <c r="A45" s="134">
        <v>8</v>
      </c>
      <c r="B45" s="135"/>
      <c r="C45" s="139"/>
      <c r="D45" s="140" t="s">
        <v>95</v>
      </c>
      <c r="E45" s="138"/>
      <c r="F45" s="281">
        <f>SUM(F46:F47)</f>
        <v>0</v>
      </c>
      <c r="G45" s="266">
        <f>J45-F45</f>
        <v>0</v>
      </c>
      <c r="H45" s="279"/>
      <c r="I45" s="279"/>
      <c r="J45" s="281">
        <f>SUM(J46:J47)</f>
        <v>0</v>
      </c>
      <c r="K45" s="272"/>
      <c r="L45" s="281"/>
      <c r="M45" s="82"/>
    </row>
    <row r="46" spans="1:13" s="43" customFormat="1" ht="16.149999999999999" customHeight="1" thickBot="1" x14ac:dyDescent="0.3">
      <c r="A46" s="141"/>
      <c r="B46" s="141">
        <v>84</v>
      </c>
      <c r="C46" s="142"/>
      <c r="D46" s="143" t="s">
        <v>208</v>
      </c>
      <c r="E46" s="144"/>
      <c r="F46" s="284">
        <v>0</v>
      </c>
      <c r="G46" s="282">
        <f>J46-F46</f>
        <v>0</v>
      </c>
      <c r="H46" s="283"/>
      <c r="I46" s="283"/>
      <c r="J46" s="284">
        <v>0</v>
      </c>
      <c r="K46" s="273"/>
      <c r="L46" s="284"/>
      <c r="M46" s="82"/>
    </row>
    <row r="47" spans="1:13" s="43" customFormat="1" ht="16.149999999999999" hidden="1" customHeight="1" thickBot="1" x14ac:dyDescent="0.3">
      <c r="A47" s="141"/>
      <c r="B47" s="141"/>
      <c r="C47" s="142"/>
      <c r="D47" s="143" t="s">
        <v>96</v>
      </c>
      <c r="E47" s="144"/>
      <c r="F47" s="284">
        <v>0</v>
      </c>
      <c r="G47" s="285">
        <f>J47-F47</f>
        <v>0</v>
      </c>
      <c r="H47" s="283"/>
      <c r="I47" s="283"/>
      <c r="J47" s="284"/>
      <c r="K47" s="273"/>
      <c r="L47" s="284"/>
      <c r="M47" s="82"/>
    </row>
    <row r="48" spans="1:13" s="43" customFormat="1" ht="23.25" customHeight="1" thickBot="1" x14ac:dyDescent="0.35">
      <c r="A48" s="145" t="s">
        <v>32</v>
      </c>
      <c r="B48" s="501" t="s">
        <v>87</v>
      </c>
      <c r="C48" s="502"/>
      <c r="D48" s="502"/>
      <c r="E48" s="146">
        <f>E7+E41+E45</f>
        <v>0</v>
      </c>
      <c r="F48" s="286">
        <f>F7+F41+F45</f>
        <v>19165183.09</v>
      </c>
      <c r="G48" s="286">
        <f>J48-F48</f>
        <v>174938.91000000015</v>
      </c>
      <c r="H48" s="287">
        <f>H7+H42</f>
        <v>0</v>
      </c>
      <c r="I48" s="287">
        <f>I7+I42</f>
        <v>0</v>
      </c>
      <c r="J48" s="286">
        <f>J7+J41+J45</f>
        <v>19340122</v>
      </c>
      <c r="K48" s="301">
        <f>K7+K41+K45</f>
        <v>19502024.02</v>
      </c>
      <c r="L48" s="301">
        <f>L7+L41+L45</f>
        <v>19989249.449999999</v>
      </c>
      <c r="M48" s="85">
        <f>L48/K48*100</f>
        <v>102.49833263204032</v>
      </c>
    </row>
    <row r="49" spans="1:13" s="43" customFormat="1" ht="27" customHeight="1" x14ac:dyDescent="0.3">
      <c r="A49" s="88"/>
      <c r="B49" s="89"/>
      <c r="C49" s="90"/>
      <c r="D49" s="90"/>
      <c r="E49" s="76"/>
      <c r="F49" s="76"/>
      <c r="G49" s="76"/>
      <c r="H49" s="76"/>
      <c r="I49" s="76"/>
      <c r="J49" s="76"/>
      <c r="K49" s="76"/>
      <c r="L49" s="76"/>
      <c r="M49" s="85"/>
    </row>
    <row r="50" spans="1:13" s="43" customFormat="1" ht="27" customHeight="1" x14ac:dyDescent="0.3">
      <c r="A50" s="88"/>
      <c r="B50" s="89"/>
      <c r="C50" s="90"/>
      <c r="D50" s="90"/>
      <c r="E50" s="76"/>
      <c r="F50" s="76"/>
      <c r="G50" s="76"/>
      <c r="H50" s="76"/>
      <c r="I50" s="76"/>
      <c r="J50" s="76"/>
      <c r="K50" s="76"/>
      <c r="L50" s="76"/>
      <c r="M50" s="85"/>
    </row>
    <row r="51" spans="1:13" s="43" customFormat="1" ht="11.25" customHeight="1" x14ac:dyDescent="0.3">
      <c r="A51" s="88"/>
      <c r="B51" s="89"/>
      <c r="C51" s="90"/>
      <c r="D51" s="509" t="s">
        <v>102</v>
      </c>
      <c r="E51" s="509"/>
      <c r="F51" s="509"/>
      <c r="G51" s="509"/>
      <c r="H51" s="509"/>
      <c r="I51" s="509"/>
      <c r="J51" s="509"/>
      <c r="K51" s="496" t="s">
        <v>106</v>
      </c>
      <c r="L51" s="496"/>
      <c r="M51" s="85"/>
    </row>
    <row r="52" spans="1:13" s="43" customFormat="1" ht="18.75" customHeight="1" thickBot="1" x14ac:dyDescent="0.35">
      <c r="A52" s="97"/>
      <c r="B52" s="511" t="s">
        <v>200</v>
      </c>
      <c r="C52" s="511"/>
      <c r="D52" s="511"/>
      <c r="E52" s="511"/>
      <c r="F52" s="511"/>
      <c r="G52" s="511"/>
      <c r="H52" s="147"/>
      <c r="I52" s="147"/>
      <c r="J52" s="147"/>
      <c r="K52" s="148"/>
      <c r="L52" s="302" t="s">
        <v>150</v>
      </c>
      <c r="M52" s="85"/>
    </row>
    <row r="53" spans="1:13" s="92" customFormat="1" ht="16.149999999999999" customHeight="1" thickBot="1" x14ac:dyDescent="0.3">
      <c r="A53" s="197">
        <v>3</v>
      </c>
      <c r="B53" s="198"/>
      <c r="C53" s="199"/>
      <c r="D53" s="200" t="s">
        <v>33</v>
      </c>
      <c r="E53" s="201">
        <f t="shared" ref="E53:I53" si="9">+E54+E58+E64+E69</f>
        <v>0</v>
      </c>
      <c r="F53" s="288">
        <f>+F54+F58+F64+F66+F69+F71</f>
        <v>16503828.26</v>
      </c>
      <c r="G53" s="288">
        <f t="shared" ref="G53:G71" si="10">J53-F53</f>
        <v>80011.740000000224</v>
      </c>
      <c r="H53" s="303">
        <f t="shared" si="9"/>
        <v>0</v>
      </c>
      <c r="I53" s="303">
        <f t="shared" si="9"/>
        <v>0</v>
      </c>
      <c r="J53" s="288">
        <f>+J54+J58+J64+J66+J69+J71</f>
        <v>16583840</v>
      </c>
      <c r="K53" s="288">
        <f>+K54+K58+K64+K66+K69+K71</f>
        <v>16793151.490000002</v>
      </c>
      <c r="L53" s="288">
        <f>+L54+L58+L64+L66+L69+L71</f>
        <v>17234056.66</v>
      </c>
      <c r="M53" s="91">
        <f>L53/K53*100</f>
        <v>102.62550582159963</v>
      </c>
    </row>
    <row r="54" spans="1:13" s="208" customFormat="1" ht="16.149999999999999" customHeight="1" x14ac:dyDescent="0.25">
      <c r="A54" s="202"/>
      <c r="B54" s="203">
        <v>31</v>
      </c>
      <c r="C54" s="204"/>
      <c r="D54" s="205" t="s">
        <v>2</v>
      </c>
      <c r="E54" s="206">
        <f t="shared" ref="E54:J54" si="11">+E55+E56+E57</f>
        <v>0</v>
      </c>
      <c r="F54" s="289">
        <f t="shared" si="11"/>
        <v>11010020.57</v>
      </c>
      <c r="G54" s="289">
        <f t="shared" si="10"/>
        <v>0.42999999970197678</v>
      </c>
      <c r="H54" s="304">
        <f t="shared" si="11"/>
        <v>0</v>
      </c>
      <c r="I54" s="304">
        <f t="shared" si="11"/>
        <v>0</v>
      </c>
      <c r="J54" s="289">
        <f t="shared" si="11"/>
        <v>11010021</v>
      </c>
      <c r="K54" s="289">
        <v>11307452.390000001</v>
      </c>
      <c r="L54" s="289">
        <v>11590682.859999999</v>
      </c>
      <c r="M54" s="207">
        <f>L54/K54*100</f>
        <v>102.50481240363638</v>
      </c>
    </row>
    <row r="55" spans="1:13" s="43" customFormat="1" ht="15.75" hidden="1" customHeight="1" x14ac:dyDescent="0.25">
      <c r="A55" s="110"/>
      <c r="B55" s="149"/>
      <c r="C55" s="129">
        <v>311</v>
      </c>
      <c r="D55" s="150" t="s">
        <v>34</v>
      </c>
      <c r="E55" s="151"/>
      <c r="F55" s="290">
        <v>9380582.6500000004</v>
      </c>
      <c r="G55" s="292">
        <f t="shared" si="10"/>
        <v>0.34999999962747097</v>
      </c>
      <c r="H55" s="295"/>
      <c r="I55" s="295"/>
      <c r="J55" s="290">
        <v>9380583</v>
      </c>
      <c r="K55" s="295"/>
      <c r="L55" s="295"/>
      <c r="M55" s="82"/>
    </row>
    <row r="56" spans="1:13" s="43" customFormat="1" ht="16.149999999999999" hidden="1" customHeight="1" x14ac:dyDescent="0.25">
      <c r="A56" s="110"/>
      <c r="B56" s="149"/>
      <c r="C56" s="129">
        <v>312</v>
      </c>
      <c r="D56" s="150" t="s">
        <v>35</v>
      </c>
      <c r="E56" s="151"/>
      <c r="F56" s="290">
        <v>303006.17</v>
      </c>
      <c r="G56" s="292">
        <f t="shared" si="10"/>
        <v>-0.16999999998370185</v>
      </c>
      <c r="H56" s="295"/>
      <c r="I56" s="295"/>
      <c r="J56" s="290">
        <v>303006</v>
      </c>
      <c r="K56" s="295"/>
      <c r="L56" s="295"/>
      <c r="M56" s="82"/>
    </row>
    <row r="57" spans="1:13" s="43" customFormat="1" ht="16.149999999999999" hidden="1" customHeight="1" x14ac:dyDescent="0.25">
      <c r="A57" s="110"/>
      <c r="B57" s="149"/>
      <c r="C57" s="129">
        <v>313</v>
      </c>
      <c r="D57" s="150" t="s">
        <v>3</v>
      </c>
      <c r="E57" s="151"/>
      <c r="F57" s="290">
        <v>1326431.75</v>
      </c>
      <c r="G57" s="292">
        <f t="shared" si="10"/>
        <v>0.25</v>
      </c>
      <c r="H57" s="295"/>
      <c r="I57" s="295"/>
      <c r="J57" s="290">
        <v>1326432</v>
      </c>
      <c r="K57" s="295"/>
      <c r="L57" s="295"/>
      <c r="M57" s="82"/>
    </row>
    <row r="58" spans="1:13" s="43" customFormat="1" ht="14.25" customHeight="1" x14ac:dyDescent="0.25">
      <c r="A58" s="110"/>
      <c r="B58" s="152">
        <v>32</v>
      </c>
      <c r="C58" s="98"/>
      <c r="D58" s="153" t="s">
        <v>4</v>
      </c>
      <c r="E58" s="154">
        <f t="shared" ref="E58:I58" si="12">+E59+E60+E61+E63</f>
        <v>0</v>
      </c>
      <c r="F58" s="291">
        <f>+F59+F60+F61+F62+F63</f>
        <v>5375817.0899999999</v>
      </c>
      <c r="G58" s="294">
        <f t="shared" si="10"/>
        <v>80010.910000000149</v>
      </c>
      <c r="H58" s="305">
        <f t="shared" si="12"/>
        <v>0</v>
      </c>
      <c r="I58" s="305">
        <f t="shared" si="12"/>
        <v>0</v>
      </c>
      <c r="J58" s="291">
        <f>+J59+J60+J61+J62+J63</f>
        <v>5455828</v>
      </c>
      <c r="K58" s="291">
        <v>5367575.82</v>
      </c>
      <c r="L58" s="291">
        <v>5533877.4800000004</v>
      </c>
      <c r="M58" s="82">
        <f>L58/K58*100</f>
        <v>103.09826382666729</v>
      </c>
    </row>
    <row r="59" spans="1:13" s="43" customFormat="1" ht="16.149999999999999" hidden="1" customHeight="1" x14ac:dyDescent="0.25">
      <c r="A59" s="110"/>
      <c r="B59" s="149"/>
      <c r="C59" s="129">
        <v>321</v>
      </c>
      <c r="D59" s="150" t="s">
        <v>5</v>
      </c>
      <c r="E59" s="151"/>
      <c r="F59" s="292">
        <v>281903.24</v>
      </c>
      <c r="G59" s="292">
        <f t="shared" si="10"/>
        <v>0</v>
      </c>
      <c r="H59" s="295"/>
      <c r="I59" s="295"/>
      <c r="J59" s="292">
        <v>281903.24</v>
      </c>
      <c r="K59" s="295"/>
      <c r="L59" s="295"/>
      <c r="M59" s="82"/>
    </row>
    <row r="60" spans="1:13" s="43" customFormat="1" ht="16.149999999999999" hidden="1" customHeight="1" x14ac:dyDescent="0.25">
      <c r="A60" s="110"/>
      <c r="B60" s="149"/>
      <c r="C60" s="129">
        <v>322</v>
      </c>
      <c r="D60" s="150" t="s">
        <v>186</v>
      </c>
      <c r="E60" s="151"/>
      <c r="F60" s="292">
        <v>3730439.97</v>
      </c>
      <c r="G60" s="292">
        <f>J60-F60</f>
        <v>40010.029999999795</v>
      </c>
      <c r="H60" s="295"/>
      <c r="I60" s="295"/>
      <c r="J60" s="292">
        <v>3770450</v>
      </c>
      <c r="K60" s="295"/>
      <c r="L60" s="295"/>
      <c r="M60" s="82"/>
    </row>
    <row r="61" spans="1:13" s="43" customFormat="1" ht="16.149999999999999" hidden="1" customHeight="1" x14ac:dyDescent="0.25">
      <c r="A61" s="110"/>
      <c r="B61" s="149"/>
      <c r="C61" s="129">
        <v>323</v>
      </c>
      <c r="D61" s="150" t="s">
        <v>193</v>
      </c>
      <c r="E61" s="151"/>
      <c r="F61" s="292">
        <v>1208981.6200000001</v>
      </c>
      <c r="G61" s="292">
        <f t="shared" si="10"/>
        <v>40000.879999999888</v>
      </c>
      <c r="H61" s="295"/>
      <c r="I61" s="295"/>
      <c r="J61" s="292">
        <v>1248982.5</v>
      </c>
      <c r="K61" s="295"/>
      <c r="L61" s="295"/>
      <c r="M61" s="82"/>
    </row>
    <row r="62" spans="1:13" s="43" customFormat="1" ht="16.149999999999999" hidden="1" customHeight="1" x14ac:dyDescent="0.25">
      <c r="A62" s="110"/>
      <c r="B62" s="149"/>
      <c r="C62" s="129">
        <v>324</v>
      </c>
      <c r="D62" s="150" t="s">
        <v>91</v>
      </c>
      <c r="E62" s="151"/>
      <c r="F62" s="292">
        <v>5710</v>
      </c>
      <c r="G62" s="292">
        <f t="shared" si="10"/>
        <v>0</v>
      </c>
      <c r="H62" s="295"/>
      <c r="I62" s="295"/>
      <c r="J62" s="292">
        <v>5710</v>
      </c>
      <c r="K62" s="295"/>
      <c r="L62" s="295"/>
      <c r="M62" s="82"/>
    </row>
    <row r="63" spans="1:13" s="43" customFormat="1" ht="16.149999999999999" hidden="1" customHeight="1" x14ac:dyDescent="0.25">
      <c r="A63" s="110"/>
      <c r="B63" s="149"/>
      <c r="C63" s="129">
        <v>329</v>
      </c>
      <c r="D63" s="150" t="s">
        <v>8</v>
      </c>
      <c r="E63" s="151"/>
      <c r="F63" s="313">
        <v>148782.26</v>
      </c>
      <c r="G63" s="313">
        <f t="shared" si="10"/>
        <v>0</v>
      </c>
      <c r="H63" s="306"/>
      <c r="I63" s="306"/>
      <c r="J63" s="313">
        <v>148782.26</v>
      </c>
      <c r="K63" s="295"/>
      <c r="L63" s="295"/>
      <c r="M63" s="82"/>
    </row>
    <row r="64" spans="1:13" s="43" customFormat="1" ht="16.149999999999999" customHeight="1" x14ac:dyDescent="0.25">
      <c r="A64" s="156"/>
      <c r="B64" s="152">
        <v>34</v>
      </c>
      <c r="C64" s="98"/>
      <c r="D64" s="153" t="s">
        <v>9</v>
      </c>
      <c r="E64" s="155">
        <f t="shared" ref="E64:I64" si="13">+E65</f>
        <v>0</v>
      </c>
      <c r="F64" s="293">
        <f>+F65</f>
        <v>117990.6</v>
      </c>
      <c r="G64" s="318">
        <f t="shared" si="10"/>
        <v>0.39999999999417923</v>
      </c>
      <c r="H64" s="307">
        <f t="shared" si="13"/>
        <v>0</v>
      </c>
      <c r="I64" s="307">
        <f t="shared" si="13"/>
        <v>0</v>
      </c>
      <c r="J64" s="293">
        <f>+J65</f>
        <v>117991</v>
      </c>
      <c r="K64" s="293">
        <v>118123.28</v>
      </c>
      <c r="L64" s="293">
        <v>109496.32000000001</v>
      </c>
      <c r="M64" s="82">
        <f>L64/K64*100</f>
        <v>92.696647096152432</v>
      </c>
    </row>
    <row r="65" spans="1:14" s="43" customFormat="1" ht="16.149999999999999" hidden="1" customHeight="1" x14ac:dyDescent="0.25">
      <c r="A65" s="110"/>
      <c r="B65" s="149"/>
      <c r="C65" s="129">
        <v>343</v>
      </c>
      <c r="D65" s="150" t="s">
        <v>10</v>
      </c>
      <c r="E65" s="151"/>
      <c r="F65" s="292">
        <v>117990.6</v>
      </c>
      <c r="G65" s="292">
        <f t="shared" si="10"/>
        <v>0.39999999999417923</v>
      </c>
      <c r="H65" s="295"/>
      <c r="I65" s="295"/>
      <c r="J65" s="292">
        <v>117991</v>
      </c>
      <c r="K65" s="295"/>
      <c r="L65" s="295"/>
      <c r="M65" s="82"/>
    </row>
    <row r="66" spans="1:14" s="43" customFormat="1" ht="16.899999999999999" customHeight="1" x14ac:dyDescent="0.25">
      <c r="A66" s="110"/>
      <c r="B66" s="152">
        <v>36</v>
      </c>
      <c r="C66" s="157"/>
      <c r="D66" s="153" t="s">
        <v>209</v>
      </c>
      <c r="E66" s="151"/>
      <c r="F66" s="294">
        <f>SUM(F67+F68)</f>
        <v>0</v>
      </c>
      <c r="G66" s="294">
        <f>SUM(G67+G68)</f>
        <v>0</v>
      </c>
      <c r="H66" s="295"/>
      <c r="I66" s="295"/>
      <c r="J66" s="294">
        <f>SUM(J67+J68)</f>
        <v>0</v>
      </c>
      <c r="K66" s="305"/>
      <c r="L66" s="305"/>
      <c r="M66" s="82"/>
    </row>
    <row r="67" spans="1:14" s="43" customFormat="1" ht="14.25" hidden="1" customHeight="1" x14ac:dyDescent="0.25">
      <c r="A67" s="110"/>
      <c r="B67" s="149"/>
      <c r="C67" s="157">
        <v>366</v>
      </c>
      <c r="D67" s="171" t="s">
        <v>112</v>
      </c>
      <c r="E67" s="151"/>
      <c r="F67" s="292">
        <v>0</v>
      </c>
      <c r="G67" s="292">
        <f>J67-F67</f>
        <v>0</v>
      </c>
      <c r="H67" s="295"/>
      <c r="I67" s="295"/>
      <c r="J67" s="292">
        <v>0</v>
      </c>
      <c r="K67" s="295"/>
      <c r="L67" s="295"/>
      <c r="M67" s="82"/>
    </row>
    <row r="68" spans="1:14" s="43" customFormat="1" ht="16.5" hidden="1" customHeight="1" x14ac:dyDescent="0.25">
      <c r="A68" s="110"/>
      <c r="B68" s="149"/>
      <c r="C68" s="157">
        <v>368</v>
      </c>
      <c r="D68" s="171" t="s">
        <v>113</v>
      </c>
      <c r="E68" s="151"/>
      <c r="F68" s="292"/>
      <c r="G68" s="292">
        <f>J68-F68</f>
        <v>0</v>
      </c>
      <c r="H68" s="295"/>
      <c r="I68" s="295"/>
      <c r="J68" s="292">
        <v>0</v>
      </c>
      <c r="K68" s="295"/>
      <c r="L68" s="295"/>
      <c r="M68" s="82"/>
    </row>
    <row r="69" spans="1:14" s="43" customFormat="1" ht="16.149999999999999" customHeight="1" x14ac:dyDescent="0.25">
      <c r="A69" s="156"/>
      <c r="B69" s="152">
        <v>37</v>
      </c>
      <c r="C69" s="98"/>
      <c r="D69" s="153" t="s">
        <v>210</v>
      </c>
      <c r="E69" s="154">
        <f t="shared" ref="E69:L69" si="14">+E70</f>
        <v>0</v>
      </c>
      <c r="F69" s="291">
        <f t="shared" si="14"/>
        <v>0</v>
      </c>
      <c r="G69" s="294">
        <f t="shared" si="10"/>
        <v>0</v>
      </c>
      <c r="H69" s="305">
        <f t="shared" si="14"/>
        <v>0</v>
      </c>
      <c r="I69" s="305">
        <f t="shared" si="14"/>
        <v>0</v>
      </c>
      <c r="J69" s="291">
        <f t="shared" si="14"/>
        <v>0</v>
      </c>
      <c r="K69" s="291">
        <f t="shared" si="14"/>
        <v>0</v>
      </c>
      <c r="L69" s="291">
        <f t="shared" si="14"/>
        <v>0</v>
      </c>
      <c r="M69" s="82"/>
    </row>
    <row r="70" spans="1:14" s="43" customFormat="1" ht="16.5" hidden="1" customHeight="1" x14ac:dyDescent="0.25">
      <c r="A70" s="110"/>
      <c r="B70" s="149"/>
      <c r="C70" s="164">
        <v>372</v>
      </c>
      <c r="D70" s="171" t="s">
        <v>54</v>
      </c>
      <c r="E70" s="151">
        <v>0</v>
      </c>
      <c r="F70" s="292"/>
      <c r="G70" s="294">
        <f t="shared" si="10"/>
        <v>0</v>
      </c>
      <c r="H70" s="295"/>
      <c r="I70" s="295"/>
      <c r="J70" s="292"/>
      <c r="K70" s="295"/>
      <c r="L70" s="295"/>
      <c r="M70" s="82"/>
    </row>
    <row r="71" spans="1:14" s="43" customFormat="1" ht="18.75" customHeight="1" x14ac:dyDescent="0.25">
      <c r="A71" s="110"/>
      <c r="B71" s="152">
        <v>38</v>
      </c>
      <c r="C71" s="164"/>
      <c r="D71" s="195" t="s">
        <v>36</v>
      </c>
      <c r="E71" s="151"/>
      <c r="F71" s="294">
        <v>0</v>
      </c>
      <c r="G71" s="294">
        <f t="shared" si="10"/>
        <v>0</v>
      </c>
      <c r="H71" s="295"/>
      <c r="I71" s="295"/>
      <c r="J71" s="294">
        <v>0</v>
      </c>
      <c r="K71" s="305"/>
      <c r="L71" s="305"/>
      <c r="M71" s="82"/>
    </row>
    <row r="72" spans="1:14" s="43" customFormat="1" ht="12.75" customHeight="1" x14ac:dyDescent="0.25">
      <c r="A72" s="158">
        <v>4</v>
      </c>
      <c r="B72" s="159"/>
      <c r="C72" s="99"/>
      <c r="D72" s="196" t="s">
        <v>18</v>
      </c>
      <c r="E72" s="154">
        <f>+E73+E81</f>
        <v>-322759037.94999999</v>
      </c>
      <c r="F72" s="291">
        <f>F73+F81</f>
        <v>276190.78999999998</v>
      </c>
      <c r="G72" s="294">
        <f t="shared" ref="G72:G77" si="15">J72-F72</f>
        <v>94927.210000000021</v>
      </c>
      <c r="H72" s="305">
        <f>+H73+H81</f>
        <v>0</v>
      </c>
      <c r="I72" s="305">
        <f>+I73+I81</f>
        <v>0</v>
      </c>
      <c r="J72" s="291">
        <f>J73+J81</f>
        <v>371118</v>
      </c>
      <c r="K72" s="291">
        <f>K73+K81</f>
        <v>326160.67</v>
      </c>
      <c r="L72" s="291">
        <f>L73+L81</f>
        <v>375112.69</v>
      </c>
      <c r="M72" s="82">
        <f>L72/K72*100</f>
        <v>115.0085600449619</v>
      </c>
    </row>
    <row r="73" spans="1:14" s="43" customFormat="1" ht="15" customHeight="1" x14ac:dyDescent="0.25">
      <c r="A73" s="158"/>
      <c r="B73" s="160">
        <v>42</v>
      </c>
      <c r="C73" s="99"/>
      <c r="D73" s="196" t="s">
        <v>37</v>
      </c>
      <c r="E73" s="154">
        <f>+E74+E76+E79+E80</f>
        <v>-322759037.94999999</v>
      </c>
      <c r="F73" s="291">
        <f>+F74+F75+F76+F77+F78+F79+F80</f>
        <v>276190.78999999998</v>
      </c>
      <c r="G73" s="294">
        <f t="shared" si="15"/>
        <v>16637.210000000021</v>
      </c>
      <c r="H73" s="305">
        <f>+H74+H76+H79+H80</f>
        <v>0</v>
      </c>
      <c r="I73" s="305">
        <f>+I74+I76+I79+I80+I78</f>
        <v>0</v>
      </c>
      <c r="J73" s="291">
        <f>+J74+J75+J76+J77+J78+J79+J80</f>
        <v>292828</v>
      </c>
      <c r="K73" s="291">
        <v>326160.67</v>
      </c>
      <c r="L73" s="291">
        <v>375112.69</v>
      </c>
      <c r="M73" s="82">
        <f>L73/K73*100</f>
        <v>115.0085600449619</v>
      </c>
    </row>
    <row r="74" spans="1:14" s="43" customFormat="1" ht="12" hidden="1" customHeight="1" x14ac:dyDescent="0.25">
      <c r="A74" s="158"/>
      <c r="B74" s="160"/>
      <c r="C74" s="161">
        <v>411</v>
      </c>
      <c r="D74" s="162" t="s">
        <v>49</v>
      </c>
      <c r="E74" s="151">
        <v>0</v>
      </c>
      <c r="F74" s="292">
        <v>0</v>
      </c>
      <c r="G74" s="292">
        <f t="shared" si="15"/>
        <v>0</v>
      </c>
      <c r="H74" s="295"/>
      <c r="I74" s="295"/>
      <c r="J74" s="292">
        <v>0</v>
      </c>
      <c r="K74" s="295"/>
      <c r="L74" s="295"/>
      <c r="M74" s="82"/>
    </row>
    <row r="75" spans="1:14" s="43" customFormat="1" ht="12.75" hidden="1" customHeight="1" x14ac:dyDescent="0.25">
      <c r="A75" s="158"/>
      <c r="B75" s="160"/>
      <c r="C75" s="161">
        <v>421</v>
      </c>
      <c r="D75" s="162" t="s">
        <v>94</v>
      </c>
      <c r="E75" s="151"/>
      <c r="F75" s="292">
        <v>0</v>
      </c>
      <c r="G75" s="292">
        <f t="shared" si="15"/>
        <v>0</v>
      </c>
      <c r="H75" s="295"/>
      <c r="I75" s="295"/>
      <c r="J75" s="292">
        <v>0</v>
      </c>
      <c r="K75" s="295"/>
      <c r="L75" s="295"/>
      <c r="M75" s="82"/>
    </row>
    <row r="76" spans="1:14" s="43" customFormat="1" ht="16.149999999999999" hidden="1" customHeight="1" x14ac:dyDescent="0.25">
      <c r="A76" s="163"/>
      <c r="B76" s="159"/>
      <c r="C76" s="164">
        <v>422</v>
      </c>
      <c r="D76" s="150" t="s">
        <v>136</v>
      </c>
      <c r="E76" s="165"/>
      <c r="F76" s="292">
        <v>175321.46</v>
      </c>
      <c r="G76" s="292">
        <f t="shared" si="15"/>
        <v>0</v>
      </c>
      <c r="H76" s="295"/>
      <c r="I76" s="295"/>
      <c r="J76" s="292">
        <v>175321.46</v>
      </c>
      <c r="K76" s="295"/>
      <c r="L76" s="295"/>
      <c r="M76" s="82"/>
    </row>
    <row r="77" spans="1:14" s="43" customFormat="1" ht="15" hidden="1" customHeight="1" x14ac:dyDescent="0.25">
      <c r="A77" s="163"/>
      <c r="B77" s="159"/>
      <c r="C77" s="164">
        <v>422</v>
      </c>
      <c r="D77" s="166" t="s">
        <v>137</v>
      </c>
      <c r="E77" s="151"/>
      <c r="F77" s="292">
        <v>100869.33</v>
      </c>
      <c r="G77" s="292">
        <f t="shared" si="15"/>
        <v>16637.209999999992</v>
      </c>
      <c r="H77" s="295"/>
      <c r="I77" s="295"/>
      <c r="J77" s="292">
        <v>117506.54</v>
      </c>
      <c r="K77" s="295"/>
      <c r="L77" s="295"/>
      <c r="M77" s="82"/>
    </row>
    <row r="78" spans="1:14" s="43" customFormat="1" ht="16.5" hidden="1" customHeight="1" x14ac:dyDescent="0.25">
      <c r="A78" s="163"/>
      <c r="B78" s="159"/>
      <c r="C78" s="164">
        <v>423</v>
      </c>
      <c r="D78" s="166" t="s">
        <v>114</v>
      </c>
      <c r="E78" s="151">
        <v>0</v>
      </c>
      <c r="F78" s="292">
        <v>0</v>
      </c>
      <c r="G78" s="292">
        <f t="shared" ref="G78:G94" si="16">J78-F78</f>
        <v>0</v>
      </c>
      <c r="H78" s="295"/>
      <c r="I78" s="295"/>
      <c r="J78" s="292">
        <v>0</v>
      </c>
      <c r="K78" s="295"/>
      <c r="L78" s="295"/>
      <c r="M78" s="82"/>
    </row>
    <row r="79" spans="1:14" s="43" customFormat="1" ht="15" hidden="1" customHeight="1" x14ac:dyDescent="0.25">
      <c r="A79" s="163"/>
      <c r="B79" s="159"/>
      <c r="C79" s="164">
        <v>424</v>
      </c>
      <c r="D79" s="166" t="s">
        <v>19</v>
      </c>
      <c r="E79" s="151">
        <f>F92-339539057</f>
        <v>-322759037.94999999</v>
      </c>
      <c r="F79" s="292"/>
      <c r="G79" s="292">
        <f t="shared" si="16"/>
        <v>0</v>
      </c>
      <c r="H79" s="295"/>
      <c r="I79" s="295"/>
      <c r="J79" s="292"/>
      <c r="K79" s="295"/>
      <c r="L79" s="295"/>
      <c r="M79" s="82"/>
    </row>
    <row r="80" spans="1:14" s="43" customFormat="1" ht="14.25" hidden="1" customHeight="1" x14ac:dyDescent="0.25">
      <c r="A80" s="163"/>
      <c r="B80" s="159"/>
      <c r="C80" s="164">
        <v>426</v>
      </c>
      <c r="D80" s="150" t="s">
        <v>53</v>
      </c>
      <c r="E80" s="151"/>
      <c r="F80" s="292">
        <v>0</v>
      </c>
      <c r="G80" s="292">
        <f t="shared" si="16"/>
        <v>0</v>
      </c>
      <c r="H80" s="295"/>
      <c r="I80" s="295"/>
      <c r="J80" s="292">
        <v>0</v>
      </c>
      <c r="K80" s="295"/>
      <c r="L80" s="295"/>
      <c r="M80" s="82"/>
      <c r="N80" s="75"/>
    </row>
    <row r="81" spans="1:13" s="43" customFormat="1" ht="17.45" customHeight="1" x14ac:dyDescent="0.25">
      <c r="A81" s="163"/>
      <c r="B81" s="160">
        <v>45</v>
      </c>
      <c r="C81" s="167"/>
      <c r="D81" s="195" t="s">
        <v>38</v>
      </c>
      <c r="E81" s="154">
        <f>+E82+E91</f>
        <v>0</v>
      </c>
      <c r="F81" s="291">
        <f>F82+F83+F84+F85+F86+F87+F88</f>
        <v>0</v>
      </c>
      <c r="G81" s="294">
        <f t="shared" si="16"/>
        <v>78290</v>
      </c>
      <c r="H81" s="305">
        <f>+H82+H91</f>
        <v>0</v>
      </c>
      <c r="I81" s="305">
        <f>+I82+I91</f>
        <v>0</v>
      </c>
      <c r="J81" s="291">
        <f>+J82+J83+J84+J85+J86+J87+J88</f>
        <v>78290</v>
      </c>
      <c r="K81" s="305"/>
      <c r="L81" s="305"/>
      <c r="M81" s="82" t="e">
        <f>L81/K81*100</f>
        <v>#DIV/0!</v>
      </c>
    </row>
    <row r="82" spans="1:13" s="43" customFormat="1" ht="16.149999999999999" hidden="1" customHeight="1" x14ac:dyDescent="0.25">
      <c r="A82" s="163"/>
      <c r="B82" s="159"/>
      <c r="C82" s="164">
        <v>451</v>
      </c>
      <c r="D82" s="150" t="s">
        <v>120</v>
      </c>
      <c r="E82" s="151"/>
      <c r="F82" s="292">
        <v>0</v>
      </c>
      <c r="G82" s="292">
        <f t="shared" si="16"/>
        <v>0</v>
      </c>
      <c r="H82" s="295"/>
      <c r="I82" s="295"/>
      <c r="J82" s="292"/>
      <c r="K82" s="295"/>
      <c r="L82" s="295"/>
      <c r="M82" s="82"/>
    </row>
    <row r="83" spans="1:13" s="43" customFormat="1" ht="16.149999999999999" hidden="1" customHeight="1" x14ac:dyDescent="0.25">
      <c r="A83" s="168"/>
      <c r="B83" s="169"/>
      <c r="C83" s="170">
        <v>451</v>
      </c>
      <c r="D83" s="171" t="s">
        <v>128</v>
      </c>
      <c r="E83" s="172"/>
      <c r="F83" s="292">
        <v>0</v>
      </c>
      <c r="G83" s="292">
        <f t="shared" si="16"/>
        <v>0</v>
      </c>
      <c r="H83" s="308"/>
      <c r="I83" s="308"/>
      <c r="J83" s="292"/>
      <c r="K83" s="308"/>
      <c r="L83" s="308"/>
      <c r="M83" s="82"/>
    </row>
    <row r="84" spans="1:13" s="43" customFormat="1" ht="16.149999999999999" hidden="1" customHeight="1" x14ac:dyDescent="0.25">
      <c r="A84" s="168"/>
      <c r="B84" s="169"/>
      <c r="C84" s="170">
        <v>451</v>
      </c>
      <c r="D84" s="173" t="s">
        <v>191</v>
      </c>
      <c r="E84" s="172"/>
      <c r="F84" s="292">
        <v>0</v>
      </c>
      <c r="G84" s="292">
        <f t="shared" si="16"/>
        <v>72790</v>
      </c>
      <c r="H84" s="308"/>
      <c r="I84" s="308"/>
      <c r="J84" s="292">
        <v>72790</v>
      </c>
      <c r="K84" s="308"/>
      <c r="L84" s="308"/>
      <c r="M84" s="82"/>
    </row>
    <row r="85" spans="1:13" s="43" customFormat="1" ht="16.149999999999999" hidden="1" customHeight="1" x14ac:dyDescent="0.25">
      <c r="A85" s="168"/>
      <c r="B85" s="169"/>
      <c r="C85" s="170">
        <v>451</v>
      </c>
      <c r="D85" s="173" t="s">
        <v>192</v>
      </c>
      <c r="E85" s="172"/>
      <c r="F85" s="292">
        <v>0</v>
      </c>
      <c r="G85" s="292">
        <f t="shared" si="16"/>
        <v>5500</v>
      </c>
      <c r="H85" s="308"/>
      <c r="I85" s="308"/>
      <c r="J85" s="292">
        <v>5500</v>
      </c>
      <c r="K85" s="308"/>
      <c r="L85" s="308"/>
      <c r="M85" s="82"/>
    </row>
    <row r="86" spans="1:13" s="43" customFormat="1" ht="27" hidden="1" customHeight="1" x14ac:dyDescent="0.25">
      <c r="A86" s="168"/>
      <c r="B86" s="169"/>
      <c r="C86" s="170">
        <v>451</v>
      </c>
      <c r="D86" s="174" t="s">
        <v>135</v>
      </c>
      <c r="E86" s="172"/>
      <c r="F86" s="292">
        <v>0</v>
      </c>
      <c r="G86" s="292">
        <f>J86-F86</f>
        <v>0</v>
      </c>
      <c r="H86" s="308"/>
      <c r="I86" s="308"/>
      <c r="J86" s="292"/>
      <c r="K86" s="308"/>
      <c r="L86" s="308"/>
      <c r="M86" s="82"/>
    </row>
    <row r="87" spans="1:13" s="43" customFormat="1" ht="21" hidden="1" customHeight="1" x14ac:dyDescent="0.25">
      <c r="A87" s="168"/>
      <c r="B87" s="169"/>
      <c r="C87" s="170">
        <v>451</v>
      </c>
      <c r="D87" s="175" t="s">
        <v>126</v>
      </c>
      <c r="E87" s="172"/>
      <c r="F87" s="292">
        <v>0</v>
      </c>
      <c r="G87" s="296">
        <f>J87-F87</f>
        <v>0</v>
      </c>
      <c r="H87" s="308"/>
      <c r="I87" s="308"/>
      <c r="J87" s="292"/>
      <c r="K87" s="308"/>
      <c r="L87" s="308"/>
      <c r="M87" s="82"/>
    </row>
    <row r="88" spans="1:13" s="43" customFormat="1" ht="16.149999999999999" hidden="1" customHeight="1" x14ac:dyDescent="0.25">
      <c r="A88" s="168"/>
      <c r="B88" s="169"/>
      <c r="C88" s="170">
        <v>452</v>
      </c>
      <c r="D88" s="173" t="s">
        <v>129</v>
      </c>
      <c r="E88" s="172"/>
      <c r="F88" s="292">
        <v>0</v>
      </c>
      <c r="G88" s="292">
        <f t="shared" si="16"/>
        <v>0</v>
      </c>
      <c r="H88" s="308"/>
      <c r="I88" s="308"/>
      <c r="J88" s="292"/>
      <c r="K88" s="308"/>
      <c r="L88" s="308"/>
      <c r="M88" s="82"/>
    </row>
    <row r="89" spans="1:13" s="43" customFormat="1" ht="12.75" customHeight="1" x14ac:dyDescent="0.25">
      <c r="A89" s="168">
        <v>5</v>
      </c>
      <c r="B89" s="176"/>
      <c r="C89" s="177"/>
      <c r="D89" s="209" t="s">
        <v>50</v>
      </c>
      <c r="E89" s="210">
        <v>0</v>
      </c>
      <c r="F89" s="297">
        <f>+F90+F91</f>
        <v>187805.22</v>
      </c>
      <c r="G89" s="289">
        <f t="shared" si="16"/>
        <v>-0.22000000000116415</v>
      </c>
      <c r="H89" s="309">
        <v>0</v>
      </c>
      <c r="I89" s="309">
        <f>I91</f>
        <v>0</v>
      </c>
      <c r="J89" s="297">
        <f>J90+J91</f>
        <v>187805</v>
      </c>
      <c r="K89" s="297">
        <f>K90+K91</f>
        <v>185353.04</v>
      </c>
      <c r="L89" s="297">
        <f>L90+L91</f>
        <v>182721.28</v>
      </c>
      <c r="M89" s="82">
        <f>L89/K89*100</f>
        <v>98.58013658691543</v>
      </c>
    </row>
    <row r="90" spans="1:13" s="43" customFormat="1" ht="13.5" customHeight="1" thickBot="1" x14ac:dyDescent="0.3">
      <c r="A90" s="168"/>
      <c r="B90" s="176">
        <v>54</v>
      </c>
      <c r="C90" s="178"/>
      <c r="D90" s="179" t="s">
        <v>211</v>
      </c>
      <c r="E90" s="172">
        <v>0</v>
      </c>
      <c r="F90" s="299">
        <v>187805.22</v>
      </c>
      <c r="G90" s="292">
        <f t="shared" si="16"/>
        <v>-0.22000000000116415</v>
      </c>
      <c r="H90" s="310"/>
      <c r="I90" s="310"/>
      <c r="J90" s="299">
        <v>187805</v>
      </c>
      <c r="K90" s="298">
        <v>185353.04</v>
      </c>
      <c r="L90" s="298">
        <v>182721.28</v>
      </c>
      <c r="M90" s="82"/>
    </row>
    <row r="91" spans="1:13" s="43" customFormat="1" ht="18" hidden="1" customHeight="1" thickBot="1" x14ac:dyDescent="0.3">
      <c r="A91" s="168"/>
      <c r="B91" s="169"/>
      <c r="C91" s="178"/>
      <c r="D91" s="179" t="s">
        <v>92</v>
      </c>
      <c r="E91" s="172">
        <v>0</v>
      </c>
      <c r="F91" s="299">
        <v>0</v>
      </c>
      <c r="G91" s="292">
        <f t="shared" si="16"/>
        <v>0</v>
      </c>
      <c r="H91" s="308"/>
      <c r="I91" s="308"/>
      <c r="J91" s="299">
        <v>0</v>
      </c>
      <c r="K91" s="308"/>
      <c r="L91" s="308"/>
      <c r="M91" s="82"/>
    </row>
    <row r="92" spans="1:13" s="43" customFormat="1" ht="16.149999999999999" customHeight="1" thickBot="1" x14ac:dyDescent="0.3">
      <c r="A92" s="180" t="s">
        <v>39</v>
      </c>
      <c r="B92" s="180"/>
      <c r="C92" s="181"/>
      <c r="D92" s="211"/>
      <c r="E92" s="182">
        <f>E53+E72</f>
        <v>-322759037.94999999</v>
      </c>
      <c r="F92" s="315">
        <f>F53+F72</f>
        <v>16780019.050000001</v>
      </c>
      <c r="G92" s="294">
        <f t="shared" si="16"/>
        <v>174938.94999999925</v>
      </c>
      <c r="H92" s="311">
        <f>H53+H72</f>
        <v>0</v>
      </c>
      <c r="I92" s="311">
        <f>I53+I72</f>
        <v>0</v>
      </c>
      <c r="J92" s="315">
        <f>J53+J72</f>
        <v>16954958</v>
      </c>
      <c r="K92" s="315">
        <f>K53+K72</f>
        <v>17119312.160000004</v>
      </c>
      <c r="L92" s="315">
        <f>L53+L72</f>
        <v>17609169.350000001</v>
      </c>
      <c r="M92" s="82">
        <f>L92/K92*100</f>
        <v>102.86143032746706</v>
      </c>
    </row>
    <row r="93" spans="1:13" s="43" customFormat="1" ht="16.899999999999999" customHeight="1" x14ac:dyDescent="0.25">
      <c r="A93" s="183" t="s">
        <v>60</v>
      </c>
      <c r="B93" s="183"/>
      <c r="C93" s="184"/>
      <c r="D93" s="185"/>
      <c r="E93" s="186">
        <f>E54+E73</f>
        <v>-322759037.94999999</v>
      </c>
      <c r="F93" s="316">
        <f>F53+F72+F89</f>
        <v>16967824.27</v>
      </c>
      <c r="G93" s="317">
        <f t="shared" si="16"/>
        <v>174938.73000000045</v>
      </c>
      <c r="H93" s="312">
        <f>H54+H73</f>
        <v>0</v>
      </c>
      <c r="I93" s="312">
        <f>I54+I73</f>
        <v>0</v>
      </c>
      <c r="J93" s="316">
        <f>J53+J72+J89</f>
        <v>17142763</v>
      </c>
      <c r="K93" s="316">
        <f>K53+K72+K89</f>
        <v>17304665.200000003</v>
      </c>
      <c r="L93" s="316">
        <f>L53+L72+L89</f>
        <v>17791890.630000003</v>
      </c>
      <c r="M93" s="82">
        <f>L93/K93*100</f>
        <v>102.81557270463691</v>
      </c>
    </row>
    <row r="94" spans="1:13" s="43" customFormat="1" ht="17.25" customHeight="1" x14ac:dyDescent="0.2">
      <c r="A94" s="187"/>
      <c r="B94" s="187"/>
      <c r="C94" s="188">
        <v>922</v>
      </c>
      <c r="D94" s="189" t="s">
        <v>107</v>
      </c>
      <c r="E94" s="190"/>
      <c r="F94" s="314">
        <v>2197358.8199999998</v>
      </c>
      <c r="G94" s="317">
        <f t="shared" si="16"/>
        <v>0.18000000016763806</v>
      </c>
      <c r="H94" s="305"/>
      <c r="I94" s="305"/>
      <c r="J94" s="300">
        <v>2197359</v>
      </c>
      <c r="K94" s="300">
        <v>2197358.8199999998</v>
      </c>
      <c r="L94" s="300">
        <v>2197358.8199999998</v>
      </c>
    </row>
    <row r="95" spans="1:13" s="471" customFormat="1" ht="15.75" customHeight="1" x14ac:dyDescent="0.2">
      <c r="A95" s="464"/>
      <c r="B95" s="464"/>
      <c r="C95" s="465"/>
      <c r="D95" s="466" t="s">
        <v>109</v>
      </c>
      <c r="E95" s="467"/>
      <c r="F95" s="468">
        <f>F93+F94</f>
        <v>19165183.09</v>
      </c>
      <c r="G95" s="469">
        <f>J95-F95</f>
        <v>174938.91000000015</v>
      </c>
      <c r="H95" s="305"/>
      <c r="I95" s="305"/>
      <c r="J95" s="470">
        <f>SUM(J93:J94)</f>
        <v>19340122</v>
      </c>
      <c r="K95" s="300">
        <f t="shared" ref="K95:L95" si="17">SUM(K93:K94)</f>
        <v>19502024.020000003</v>
      </c>
      <c r="L95" s="300">
        <f t="shared" si="17"/>
        <v>19989249.450000003</v>
      </c>
    </row>
    <row r="96" spans="1:13" s="43" customFormat="1" ht="27.75" customHeight="1" x14ac:dyDescent="0.25">
      <c r="A96" s="77"/>
      <c r="B96" s="79"/>
      <c r="C96" s="79"/>
      <c r="D96" s="191"/>
      <c r="E96" s="192"/>
      <c r="F96" s="192"/>
      <c r="G96" s="79"/>
      <c r="H96" s="193"/>
      <c r="I96" s="193"/>
      <c r="J96" s="497" t="s">
        <v>145</v>
      </c>
      <c r="K96" s="498"/>
      <c r="L96" s="498"/>
    </row>
    <row r="97" spans="1:12" s="43" customFormat="1" x14ac:dyDescent="0.2">
      <c r="A97" s="77"/>
      <c r="B97" s="78"/>
      <c r="C97" s="78"/>
      <c r="D97" s="77"/>
      <c r="G97" s="77"/>
      <c r="H97" s="77"/>
      <c r="I97" s="77"/>
      <c r="J97" s="79"/>
      <c r="K97" s="79"/>
      <c r="L97" s="79"/>
    </row>
    <row r="98" spans="1:12" s="43" customFormat="1" x14ac:dyDescent="0.2">
      <c r="A98" s="77"/>
      <c r="B98" s="78"/>
      <c r="C98" s="78"/>
      <c r="D98" s="77"/>
      <c r="G98" s="77"/>
      <c r="H98" s="77"/>
      <c r="I98" s="77"/>
      <c r="J98" s="79"/>
      <c r="K98" s="79"/>
      <c r="L98" s="79"/>
    </row>
    <row r="99" spans="1:12" s="43" customFormat="1" ht="18.75" x14ac:dyDescent="0.3">
      <c r="B99" s="78"/>
      <c r="C99" s="78"/>
      <c r="H99" s="80"/>
      <c r="I99" s="80"/>
      <c r="J99" s="81"/>
      <c r="K99" s="81"/>
      <c r="L99" s="81"/>
    </row>
    <row r="100" spans="1:12" s="43" customFormat="1" ht="18.75" x14ac:dyDescent="0.3">
      <c r="A100" s="80"/>
      <c r="B100" s="80"/>
      <c r="C100" s="80"/>
      <c r="D100" s="80"/>
      <c r="E100" s="80"/>
      <c r="F100" s="80"/>
      <c r="G100" s="80"/>
      <c r="H100" s="80"/>
      <c r="I100" s="80"/>
      <c r="J100" s="81"/>
      <c r="K100" s="81"/>
      <c r="L100" s="81"/>
    </row>
    <row r="101" spans="1:12" s="43" customFormat="1" ht="18.75" x14ac:dyDescent="0.3">
      <c r="A101" s="80"/>
      <c r="B101" s="80"/>
      <c r="C101" s="80"/>
      <c r="D101" s="80"/>
      <c r="E101" s="80"/>
      <c r="F101" s="80"/>
      <c r="G101" s="80"/>
      <c r="H101" s="80"/>
      <c r="I101" s="80"/>
      <c r="J101" s="81"/>
      <c r="K101" s="81"/>
      <c r="L101" s="81"/>
    </row>
    <row r="102" spans="1:12" s="43" customFormat="1" ht="18.75" x14ac:dyDescent="0.3">
      <c r="A102" s="80"/>
      <c r="B102" s="80"/>
      <c r="C102" s="80"/>
      <c r="D102" s="80"/>
      <c r="E102" s="80"/>
      <c r="F102" s="80"/>
      <c r="G102" s="80"/>
      <c r="H102" s="80"/>
      <c r="I102" s="80"/>
      <c r="J102" s="81"/>
      <c r="K102" s="81"/>
      <c r="L102" s="81"/>
    </row>
    <row r="103" spans="1:12" s="43" customFormat="1" ht="18.75" x14ac:dyDescent="0.3">
      <c r="A103" s="80"/>
      <c r="B103" s="80"/>
      <c r="C103" s="80"/>
      <c r="D103" s="80"/>
      <c r="E103" s="80"/>
      <c r="F103" s="80"/>
      <c r="G103" s="80"/>
      <c r="H103" s="80"/>
      <c r="I103" s="80"/>
      <c r="J103" s="81"/>
      <c r="K103" s="81"/>
      <c r="L103" s="81"/>
    </row>
    <row r="104" spans="1:12" s="43" customFormat="1" ht="18.75" x14ac:dyDescent="0.3">
      <c r="A104" s="80"/>
      <c r="B104" s="80"/>
      <c r="C104" s="80"/>
      <c r="D104" s="80"/>
      <c r="E104" s="80"/>
      <c r="F104" s="80"/>
      <c r="G104" s="80"/>
      <c r="H104" s="80"/>
      <c r="I104" s="80"/>
      <c r="J104" s="81"/>
      <c r="K104" s="81"/>
      <c r="L104" s="81"/>
    </row>
    <row r="105" spans="1:12" s="43" customFormat="1" ht="18.75" x14ac:dyDescent="0.3">
      <c r="A105" s="80"/>
      <c r="B105" s="80"/>
      <c r="C105" s="80"/>
      <c r="D105" s="80"/>
      <c r="E105" s="80"/>
      <c r="F105" s="80"/>
      <c r="G105" s="80"/>
      <c r="H105" s="80"/>
      <c r="I105" s="80"/>
      <c r="J105" s="81"/>
      <c r="K105" s="81"/>
      <c r="L105" s="81"/>
    </row>
    <row r="106" spans="1:12" s="43" customFormat="1" ht="18.75" x14ac:dyDescent="0.3">
      <c r="A106" s="80"/>
      <c r="B106" s="80"/>
      <c r="C106" s="80"/>
      <c r="D106" s="80"/>
      <c r="E106" s="80"/>
      <c r="F106" s="80"/>
      <c r="G106" s="80"/>
      <c r="H106" s="80"/>
      <c r="I106" s="80"/>
      <c r="J106" s="81"/>
      <c r="K106" s="81"/>
      <c r="L106" s="81"/>
    </row>
    <row r="107" spans="1:12" s="43" customFormat="1" ht="18.75" x14ac:dyDescent="0.3">
      <c r="A107" s="80"/>
      <c r="B107" s="80"/>
      <c r="C107" s="80"/>
      <c r="D107" s="80"/>
      <c r="E107" s="80"/>
      <c r="F107" s="80"/>
      <c r="G107" s="80"/>
      <c r="H107" s="80"/>
      <c r="I107" s="80"/>
      <c r="J107" s="81"/>
      <c r="K107" s="81"/>
      <c r="L107" s="81"/>
    </row>
    <row r="108" spans="1:12" s="43" customFormat="1" ht="18.75" x14ac:dyDescent="0.3">
      <c r="A108" s="80"/>
      <c r="B108" s="80"/>
      <c r="C108" s="80"/>
      <c r="D108" s="80"/>
      <c r="E108" s="80"/>
      <c r="F108" s="80"/>
      <c r="G108" s="80"/>
      <c r="H108" s="80"/>
      <c r="I108" s="80"/>
      <c r="J108" s="81"/>
      <c r="K108" s="81"/>
      <c r="L108" s="81"/>
    </row>
    <row r="109" spans="1:12" s="43" customFormat="1" ht="18.75" x14ac:dyDescent="0.3">
      <c r="A109" s="80"/>
      <c r="B109" s="80"/>
      <c r="C109" s="80"/>
      <c r="D109" s="80"/>
      <c r="E109" s="80"/>
      <c r="F109" s="80"/>
      <c r="G109" s="80"/>
      <c r="H109" s="80"/>
      <c r="I109" s="80"/>
      <c r="J109" s="81"/>
      <c r="K109" s="81"/>
      <c r="L109" s="81"/>
    </row>
    <row r="110" spans="1:12" s="43" customFormat="1" ht="18.75" x14ac:dyDescent="0.3">
      <c r="A110" s="80"/>
      <c r="B110" s="80"/>
      <c r="C110" s="80"/>
      <c r="D110" s="80"/>
      <c r="E110" s="80"/>
      <c r="F110" s="80"/>
      <c r="G110" s="80"/>
      <c r="H110" s="80"/>
      <c r="I110" s="80"/>
      <c r="J110" s="81"/>
      <c r="K110" s="81"/>
      <c r="L110" s="81"/>
    </row>
    <row r="111" spans="1:12" s="43" customFormat="1" ht="18.75" x14ac:dyDescent="0.3">
      <c r="A111" s="80"/>
      <c r="B111" s="80"/>
      <c r="C111" s="80"/>
      <c r="D111" s="80"/>
      <c r="E111" s="80"/>
      <c r="F111" s="80"/>
      <c r="G111" s="80"/>
      <c r="H111" s="80"/>
      <c r="I111" s="80"/>
      <c r="J111" s="81"/>
      <c r="K111" s="81"/>
      <c r="L111" s="81"/>
    </row>
    <row r="112" spans="1:12" s="43" customFormat="1" ht="18.75" x14ac:dyDescent="0.3">
      <c r="A112" s="80"/>
      <c r="B112" s="80"/>
      <c r="C112" s="80"/>
      <c r="D112" s="80"/>
      <c r="E112" s="80"/>
      <c r="F112" s="80"/>
      <c r="G112" s="80"/>
      <c r="H112" s="80"/>
      <c r="I112" s="80"/>
      <c r="J112" s="81"/>
      <c r="K112" s="81"/>
      <c r="L112" s="81"/>
    </row>
    <row r="113" spans="1:12" s="43" customFormat="1" ht="18.75" x14ac:dyDescent="0.3">
      <c r="A113" s="80"/>
      <c r="B113" s="80"/>
      <c r="C113" s="80"/>
      <c r="D113" s="80"/>
      <c r="E113" s="80"/>
      <c r="F113" s="80"/>
      <c r="G113" s="80"/>
      <c r="H113" s="80"/>
      <c r="I113" s="80"/>
      <c r="J113" s="81"/>
      <c r="K113" s="81"/>
      <c r="L113" s="81"/>
    </row>
    <row r="114" spans="1:12" s="43" customFormat="1" ht="18.75" x14ac:dyDescent="0.3">
      <c r="A114" s="80"/>
      <c r="B114" s="80"/>
      <c r="C114" s="80"/>
      <c r="D114" s="80"/>
      <c r="E114" s="80"/>
      <c r="F114" s="80"/>
      <c r="G114" s="80"/>
      <c r="H114" s="80"/>
      <c r="I114" s="80"/>
      <c r="J114" s="81"/>
      <c r="K114" s="81"/>
      <c r="L114" s="81"/>
    </row>
    <row r="115" spans="1:12" s="43" customFormat="1" ht="18.75" x14ac:dyDescent="0.3">
      <c r="A115" s="80"/>
      <c r="B115" s="80"/>
      <c r="C115" s="80"/>
      <c r="D115" s="80"/>
      <c r="E115" s="80"/>
      <c r="F115" s="80"/>
      <c r="G115" s="80"/>
      <c r="H115" s="80"/>
      <c r="I115" s="80"/>
      <c r="J115" s="81"/>
      <c r="K115" s="81"/>
      <c r="L115" s="81"/>
    </row>
    <row r="116" spans="1:12" s="43" customFormat="1" ht="18.75" x14ac:dyDescent="0.3">
      <c r="A116" s="80"/>
      <c r="B116" s="80"/>
      <c r="C116" s="80"/>
      <c r="D116" s="80"/>
      <c r="E116" s="80"/>
      <c r="F116" s="80"/>
      <c r="G116" s="80"/>
      <c r="H116" s="80"/>
      <c r="I116" s="80"/>
      <c r="J116" s="81"/>
      <c r="K116" s="81"/>
      <c r="L116" s="81"/>
    </row>
    <row r="117" spans="1:12" s="43" customFormat="1" ht="18.75" x14ac:dyDescent="0.3">
      <c r="A117" s="80"/>
      <c r="B117" s="80"/>
      <c r="C117" s="80"/>
      <c r="D117" s="80"/>
      <c r="E117" s="80"/>
      <c r="F117" s="80"/>
      <c r="G117" s="80"/>
      <c r="H117" s="80"/>
      <c r="I117" s="80"/>
      <c r="J117" s="81"/>
      <c r="K117" s="81"/>
      <c r="L117" s="81"/>
    </row>
    <row r="118" spans="1:12" s="43" customFormat="1" ht="18.75" x14ac:dyDescent="0.3">
      <c r="A118" s="80"/>
      <c r="B118" s="80"/>
      <c r="C118" s="80"/>
      <c r="D118" s="80"/>
      <c r="E118" s="80"/>
      <c r="F118" s="80"/>
      <c r="G118" s="80"/>
      <c r="H118" s="80"/>
      <c r="I118" s="80"/>
      <c r="J118" s="81"/>
      <c r="K118" s="81"/>
      <c r="L118" s="81"/>
    </row>
    <row r="119" spans="1:12" s="43" customFormat="1" ht="18.75" x14ac:dyDescent="0.3">
      <c r="A119" s="80"/>
      <c r="B119" s="80"/>
      <c r="C119" s="80"/>
      <c r="D119" s="80"/>
      <c r="E119" s="80"/>
      <c r="F119" s="80"/>
      <c r="G119" s="80"/>
      <c r="H119" s="80"/>
      <c r="I119" s="80"/>
      <c r="J119" s="81"/>
      <c r="K119" s="81"/>
      <c r="L119" s="81"/>
    </row>
    <row r="120" spans="1:12" s="43" customFormat="1" ht="18.75" x14ac:dyDescent="0.3">
      <c r="A120" s="80"/>
      <c r="B120" s="80"/>
      <c r="C120" s="80"/>
      <c r="D120" s="80"/>
      <c r="E120" s="80"/>
      <c r="F120" s="80"/>
      <c r="G120" s="80"/>
      <c r="H120" s="80"/>
      <c r="I120" s="80"/>
      <c r="J120" s="81"/>
      <c r="K120" s="81"/>
      <c r="L120" s="81"/>
    </row>
    <row r="121" spans="1:12" s="43" customFormat="1" ht="18.75" x14ac:dyDescent="0.3">
      <c r="A121" s="80"/>
      <c r="B121" s="80"/>
      <c r="C121" s="80"/>
      <c r="D121" s="80"/>
      <c r="E121" s="80"/>
      <c r="F121" s="80"/>
      <c r="G121" s="80"/>
      <c r="H121" s="80"/>
      <c r="I121" s="80"/>
      <c r="J121" s="81"/>
      <c r="K121" s="81"/>
      <c r="L121" s="81"/>
    </row>
    <row r="122" spans="1:12" s="43" customFormat="1" ht="18.75" x14ac:dyDescent="0.3">
      <c r="A122" s="80"/>
      <c r="B122" s="80"/>
      <c r="C122" s="80"/>
      <c r="D122" s="80"/>
      <c r="E122" s="80"/>
      <c r="F122" s="80"/>
      <c r="G122" s="80"/>
      <c r="H122" s="80"/>
      <c r="I122" s="80"/>
      <c r="J122" s="81"/>
      <c r="K122" s="81"/>
      <c r="L122" s="81"/>
    </row>
    <row r="123" spans="1:12" s="43" customFormat="1" ht="18.75" x14ac:dyDescent="0.3">
      <c r="A123" s="80"/>
      <c r="B123" s="80"/>
      <c r="C123" s="80"/>
      <c r="D123" s="80"/>
      <c r="E123" s="80"/>
      <c r="F123" s="80"/>
      <c r="G123" s="80"/>
      <c r="H123" s="80"/>
      <c r="I123" s="80"/>
      <c r="J123" s="81"/>
      <c r="K123" s="81"/>
      <c r="L123" s="81"/>
    </row>
    <row r="124" spans="1:12" s="43" customFormat="1" ht="18.75" x14ac:dyDescent="0.3">
      <c r="A124" s="80"/>
      <c r="B124" s="80"/>
      <c r="C124" s="80"/>
      <c r="D124" s="80"/>
      <c r="E124" s="80"/>
      <c r="F124" s="80"/>
      <c r="G124" s="80"/>
      <c r="H124" s="80"/>
      <c r="I124" s="80"/>
      <c r="J124" s="81"/>
      <c r="K124" s="81"/>
      <c r="L124" s="81"/>
    </row>
    <row r="125" spans="1:12" ht="18.75" x14ac:dyDescent="0.3">
      <c r="A125" s="28"/>
      <c r="B125" s="28"/>
      <c r="C125" s="28"/>
      <c r="D125" s="28"/>
      <c r="E125" s="28"/>
      <c r="F125" s="28"/>
      <c r="G125" s="28"/>
      <c r="H125" s="28"/>
      <c r="I125" s="28"/>
      <c r="J125" s="41"/>
      <c r="K125" s="41"/>
      <c r="L125" s="41"/>
    </row>
    <row r="126" spans="1:12" ht="18.75" x14ac:dyDescent="0.3">
      <c r="A126" s="28"/>
      <c r="B126" s="28"/>
      <c r="C126" s="28"/>
      <c r="D126" s="28"/>
      <c r="E126" s="28"/>
      <c r="F126" s="28"/>
      <c r="G126" s="28"/>
      <c r="H126" s="28"/>
      <c r="I126" s="28"/>
      <c r="J126" s="41"/>
      <c r="K126" s="41"/>
      <c r="L126" s="41"/>
    </row>
    <row r="127" spans="1:12" ht="18.75" x14ac:dyDescent="0.3">
      <c r="A127" s="28"/>
      <c r="B127" s="28"/>
      <c r="C127" s="28"/>
      <c r="D127" s="28"/>
      <c r="E127" s="28"/>
      <c r="F127" s="28"/>
      <c r="G127" s="28"/>
      <c r="H127" s="28"/>
      <c r="I127" s="28"/>
      <c r="J127" s="41"/>
      <c r="K127" s="41"/>
      <c r="L127" s="41"/>
    </row>
    <row r="128" spans="1:12" ht="18.75" x14ac:dyDescent="0.3">
      <c r="A128" s="28"/>
      <c r="B128" s="28"/>
      <c r="C128" s="28"/>
      <c r="D128" s="28"/>
      <c r="E128" s="28"/>
      <c r="F128" s="28"/>
      <c r="G128" s="28"/>
      <c r="H128" s="28"/>
      <c r="I128" s="28"/>
      <c r="J128" s="41"/>
      <c r="K128" s="41"/>
      <c r="L128" s="41"/>
    </row>
    <row r="129" spans="1:12" ht="18.75" x14ac:dyDescent="0.3">
      <c r="A129" s="28"/>
      <c r="B129" s="28"/>
      <c r="C129" s="28"/>
      <c r="D129" s="28"/>
      <c r="E129" s="28"/>
      <c r="F129" s="28"/>
      <c r="G129" s="28"/>
      <c r="H129" s="28"/>
      <c r="I129" s="28"/>
      <c r="J129" s="41"/>
      <c r="K129" s="41"/>
      <c r="L129" s="41"/>
    </row>
    <row r="130" spans="1:12" ht="18.75" x14ac:dyDescent="0.3">
      <c r="A130" s="28"/>
      <c r="B130" s="28"/>
      <c r="C130" s="28"/>
      <c r="D130" s="28"/>
      <c r="E130" s="28"/>
      <c r="F130" s="28"/>
      <c r="G130" s="28"/>
      <c r="H130" s="28"/>
      <c r="I130" s="28"/>
      <c r="J130" s="41"/>
      <c r="K130" s="41"/>
      <c r="L130" s="41"/>
    </row>
    <row r="131" spans="1:12" ht="18.75" x14ac:dyDescent="0.3">
      <c r="A131" s="28"/>
      <c r="B131" s="28"/>
      <c r="C131" s="28"/>
      <c r="D131" s="28"/>
      <c r="E131" s="28"/>
      <c r="F131" s="28"/>
      <c r="G131" s="28"/>
      <c r="H131" s="28"/>
      <c r="I131" s="28"/>
      <c r="J131" s="41"/>
      <c r="K131" s="41"/>
      <c r="L131" s="41"/>
    </row>
    <row r="132" spans="1:12" ht="18.75" x14ac:dyDescent="0.3">
      <c r="A132" s="28"/>
      <c r="B132" s="28"/>
      <c r="C132" s="28"/>
      <c r="D132" s="28"/>
      <c r="E132" s="28"/>
      <c r="F132" s="28"/>
      <c r="G132" s="28"/>
      <c r="H132" s="28"/>
      <c r="I132" s="28"/>
      <c r="J132" s="41"/>
      <c r="K132" s="41"/>
      <c r="L132" s="41"/>
    </row>
    <row r="133" spans="1:12" ht="18.75" x14ac:dyDescent="0.3">
      <c r="A133" s="28"/>
      <c r="B133" s="28"/>
      <c r="C133" s="28"/>
      <c r="D133" s="28"/>
      <c r="E133" s="28"/>
      <c r="F133" s="28"/>
      <c r="G133" s="28"/>
      <c r="H133" s="28"/>
      <c r="I133" s="28"/>
      <c r="J133" s="41"/>
      <c r="K133" s="41"/>
      <c r="L133" s="41"/>
    </row>
    <row r="134" spans="1:12" ht="18.75" x14ac:dyDescent="0.3">
      <c r="A134" s="28"/>
      <c r="B134" s="28"/>
      <c r="C134" s="28"/>
      <c r="D134" s="28"/>
      <c r="E134" s="28"/>
      <c r="F134" s="28"/>
      <c r="G134" s="28"/>
      <c r="H134" s="28"/>
      <c r="I134" s="28"/>
      <c r="J134" s="41"/>
      <c r="K134" s="41"/>
      <c r="L134" s="41"/>
    </row>
    <row r="135" spans="1:12" ht="18.75" x14ac:dyDescent="0.3">
      <c r="A135" s="28"/>
      <c r="B135" s="28"/>
      <c r="C135" s="28"/>
      <c r="D135" s="28"/>
      <c r="E135" s="28"/>
      <c r="F135" s="28"/>
      <c r="G135" s="28"/>
      <c r="H135" s="28"/>
      <c r="I135" s="28"/>
      <c r="J135" s="41"/>
      <c r="K135" s="41"/>
      <c r="L135" s="41"/>
    </row>
    <row r="136" spans="1:12" ht="18.75" x14ac:dyDescent="0.3">
      <c r="A136" s="28"/>
      <c r="B136" s="28"/>
      <c r="C136" s="28"/>
      <c r="D136" s="28"/>
      <c r="E136" s="28"/>
      <c r="F136" s="28"/>
      <c r="G136" s="28"/>
      <c r="H136" s="28"/>
      <c r="I136" s="28"/>
      <c r="J136" s="41"/>
      <c r="K136" s="41"/>
      <c r="L136" s="41"/>
    </row>
    <row r="137" spans="1:12" ht="18.75" x14ac:dyDescent="0.3">
      <c r="A137" s="28"/>
      <c r="B137" s="28"/>
      <c r="C137" s="28"/>
      <c r="D137" s="28"/>
      <c r="E137" s="28"/>
      <c r="F137" s="28"/>
      <c r="G137" s="28"/>
      <c r="H137" s="28"/>
      <c r="I137" s="28"/>
      <c r="J137" s="41"/>
      <c r="K137" s="41"/>
      <c r="L137" s="41"/>
    </row>
    <row r="138" spans="1:12" ht="18.75" x14ac:dyDescent="0.3">
      <c r="A138" s="28"/>
      <c r="B138" s="28"/>
      <c r="C138" s="28"/>
      <c r="D138" s="28"/>
      <c r="E138" s="28"/>
      <c r="F138" s="28"/>
      <c r="G138" s="28"/>
      <c r="H138" s="28"/>
      <c r="I138" s="28"/>
      <c r="J138" s="41"/>
      <c r="K138" s="41"/>
      <c r="L138" s="41"/>
    </row>
    <row r="139" spans="1:12" ht="18.75" x14ac:dyDescent="0.3">
      <c r="A139" s="28"/>
      <c r="B139" s="28"/>
      <c r="C139" s="28"/>
      <c r="D139" s="28"/>
      <c r="E139" s="28"/>
      <c r="F139" s="28"/>
      <c r="G139" s="28"/>
      <c r="H139" s="28"/>
      <c r="I139" s="28"/>
      <c r="J139" s="41"/>
      <c r="K139" s="41"/>
      <c r="L139" s="41"/>
    </row>
    <row r="140" spans="1:12" ht="18.75" x14ac:dyDescent="0.3">
      <c r="A140" s="28"/>
      <c r="B140" s="28"/>
      <c r="C140" s="28"/>
      <c r="D140" s="28"/>
      <c r="E140" s="28"/>
      <c r="F140" s="28"/>
      <c r="G140" s="28"/>
      <c r="H140" s="28"/>
      <c r="I140" s="28"/>
      <c r="J140" s="41"/>
      <c r="K140" s="41"/>
      <c r="L140" s="41"/>
    </row>
    <row r="141" spans="1:12" ht="18.75" x14ac:dyDescent="0.3">
      <c r="A141" s="28"/>
      <c r="B141" s="28"/>
      <c r="C141" s="28"/>
      <c r="D141" s="28"/>
      <c r="E141" s="28"/>
      <c r="F141" s="28"/>
      <c r="G141" s="28"/>
      <c r="H141" s="28"/>
      <c r="I141" s="28"/>
      <c r="J141" s="41"/>
      <c r="K141" s="41"/>
      <c r="L141" s="41"/>
    </row>
    <row r="142" spans="1:12" ht="18.75" x14ac:dyDescent="0.3">
      <c r="A142" s="28"/>
      <c r="B142" s="28"/>
      <c r="C142" s="28"/>
      <c r="D142" s="28"/>
      <c r="E142" s="28"/>
      <c r="F142" s="28"/>
      <c r="G142" s="28"/>
      <c r="H142" s="28"/>
      <c r="I142" s="28"/>
      <c r="J142" s="41"/>
      <c r="K142" s="41"/>
      <c r="L142" s="41"/>
    </row>
    <row r="143" spans="1:12" ht="18.75" x14ac:dyDescent="0.3">
      <c r="A143" s="28"/>
      <c r="B143" s="28"/>
      <c r="C143" s="28"/>
      <c r="D143" s="28"/>
      <c r="E143" s="28"/>
      <c r="F143" s="28"/>
      <c r="G143" s="28"/>
      <c r="H143" s="28"/>
      <c r="I143" s="28"/>
      <c r="J143" s="41"/>
      <c r="K143" s="41"/>
      <c r="L143" s="41"/>
    </row>
    <row r="144" spans="1:12" ht="18.75" x14ac:dyDescent="0.3">
      <c r="A144" s="28"/>
      <c r="B144" s="28"/>
      <c r="C144" s="28"/>
      <c r="D144" s="28"/>
      <c r="E144" s="28"/>
      <c r="F144" s="28"/>
      <c r="G144" s="28"/>
      <c r="H144" s="28"/>
      <c r="I144" s="28"/>
      <c r="J144" s="41"/>
      <c r="K144" s="41"/>
      <c r="L144" s="41"/>
    </row>
    <row r="145" spans="1:12" ht="18.75" x14ac:dyDescent="0.3">
      <c r="A145" s="28"/>
      <c r="B145" s="28"/>
      <c r="C145" s="28"/>
      <c r="D145" s="28"/>
      <c r="E145" s="28"/>
      <c r="F145" s="28"/>
      <c r="G145" s="28"/>
      <c r="H145" s="28"/>
      <c r="I145" s="28"/>
      <c r="J145" s="41"/>
      <c r="K145" s="41"/>
      <c r="L145" s="41"/>
    </row>
    <row r="146" spans="1:12" ht="18.75" x14ac:dyDescent="0.3">
      <c r="A146" s="28"/>
      <c r="B146" s="28"/>
      <c r="C146" s="28"/>
      <c r="D146" s="28"/>
      <c r="E146" s="28"/>
      <c r="F146" s="28"/>
      <c r="G146" s="28"/>
      <c r="H146" s="28"/>
      <c r="I146" s="28"/>
      <c r="J146" s="41"/>
      <c r="K146" s="41"/>
      <c r="L146" s="41"/>
    </row>
    <row r="147" spans="1:12" ht="18.75" x14ac:dyDescent="0.3">
      <c r="A147" s="28"/>
      <c r="B147" s="28"/>
      <c r="C147" s="28"/>
      <c r="D147" s="28"/>
      <c r="E147" s="28"/>
      <c r="F147" s="28"/>
      <c r="G147" s="28"/>
      <c r="H147" s="28"/>
      <c r="I147" s="28"/>
      <c r="J147" s="41"/>
      <c r="K147" s="41"/>
      <c r="L147" s="41"/>
    </row>
    <row r="148" spans="1:12" ht="18.75" x14ac:dyDescent="0.3">
      <c r="A148" s="28"/>
      <c r="B148" s="28"/>
      <c r="C148" s="28"/>
      <c r="D148" s="28"/>
      <c r="E148" s="28"/>
      <c r="F148" s="28"/>
      <c r="G148" s="28"/>
      <c r="H148" s="28"/>
      <c r="I148" s="28"/>
      <c r="J148" s="41"/>
      <c r="K148" s="41"/>
      <c r="L148" s="41"/>
    </row>
    <row r="149" spans="1:12" ht="18.75" x14ac:dyDescent="0.3">
      <c r="A149" s="28"/>
      <c r="B149" s="28"/>
      <c r="C149" s="28"/>
      <c r="D149" s="28"/>
      <c r="E149" s="28"/>
      <c r="F149" s="28"/>
      <c r="G149" s="28"/>
      <c r="H149" s="28"/>
      <c r="I149" s="28"/>
      <c r="J149" s="41"/>
      <c r="K149" s="41"/>
      <c r="L149" s="41"/>
    </row>
    <row r="150" spans="1:12" ht="18.75" x14ac:dyDescent="0.3">
      <c r="A150" s="28"/>
      <c r="B150" s="28"/>
      <c r="C150" s="28"/>
      <c r="D150" s="28"/>
      <c r="E150" s="28"/>
      <c r="F150" s="28"/>
      <c r="G150" s="28"/>
      <c r="H150" s="28"/>
      <c r="I150" s="28"/>
      <c r="J150" s="41"/>
      <c r="K150" s="41"/>
      <c r="L150" s="41"/>
    </row>
    <row r="151" spans="1:12" ht="18.75" x14ac:dyDescent="0.3">
      <c r="A151" s="28"/>
      <c r="B151" s="28"/>
      <c r="C151" s="28"/>
      <c r="D151" s="28"/>
      <c r="E151" s="28"/>
      <c r="F151" s="28"/>
      <c r="G151" s="28"/>
      <c r="H151" s="30"/>
      <c r="I151" s="30"/>
      <c r="J151" s="42"/>
      <c r="K151" s="42"/>
      <c r="L151" s="42"/>
    </row>
    <row r="152" spans="1:12" ht="18.75" x14ac:dyDescent="0.3">
      <c r="A152" s="28"/>
      <c r="B152" s="28"/>
      <c r="C152" s="28"/>
      <c r="D152" s="28"/>
      <c r="E152" s="28"/>
      <c r="F152" s="28"/>
      <c r="G152" s="28"/>
      <c r="H152" s="30"/>
      <c r="I152" s="30"/>
      <c r="J152" s="42"/>
      <c r="K152" s="42"/>
      <c r="L152" s="42"/>
    </row>
    <row r="153" spans="1:12" ht="15.75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42"/>
      <c r="K153" s="42"/>
      <c r="L153" s="42"/>
    </row>
    <row r="154" spans="1:12" ht="15.75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42"/>
      <c r="K154" s="42"/>
      <c r="L154" s="42"/>
    </row>
    <row r="155" spans="1:12" ht="15.75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42"/>
      <c r="K155" s="42"/>
      <c r="L155" s="42"/>
    </row>
    <row r="156" spans="1:12" ht="15.75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42"/>
      <c r="K156" s="42"/>
      <c r="L156" s="42"/>
    </row>
    <row r="157" spans="1:12" ht="15.75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42"/>
      <c r="K157" s="42"/>
      <c r="L157" s="42"/>
    </row>
    <row r="158" spans="1:12" ht="15.75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42"/>
      <c r="K158" s="42"/>
      <c r="L158" s="42"/>
    </row>
    <row r="159" spans="1:12" ht="15.75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42"/>
      <c r="K159" s="42"/>
      <c r="L159" s="42"/>
    </row>
    <row r="160" spans="1:12" ht="15.75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42"/>
      <c r="K160" s="42"/>
      <c r="L160" s="42"/>
    </row>
    <row r="161" spans="1:12" ht="15.75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42"/>
      <c r="K161" s="42"/>
      <c r="L161" s="42"/>
    </row>
    <row r="162" spans="1:12" ht="15.75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42"/>
      <c r="K162" s="42"/>
      <c r="L162" s="42"/>
    </row>
    <row r="163" spans="1:12" ht="15.75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42"/>
      <c r="K163" s="42"/>
      <c r="L163" s="42"/>
    </row>
    <row r="164" spans="1:12" ht="15.75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42"/>
      <c r="K164" s="42"/>
      <c r="L164" s="42"/>
    </row>
    <row r="165" spans="1:12" ht="15.75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42"/>
      <c r="K165" s="42"/>
      <c r="L165" s="42"/>
    </row>
    <row r="166" spans="1:12" ht="15.75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42"/>
      <c r="K166" s="42"/>
      <c r="L166" s="42"/>
    </row>
    <row r="167" spans="1:12" ht="15.75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42"/>
      <c r="K167" s="42"/>
      <c r="L167" s="42"/>
    </row>
    <row r="168" spans="1:12" ht="15.75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42"/>
      <c r="K168" s="42"/>
      <c r="L168" s="42"/>
    </row>
    <row r="169" spans="1:12" ht="15.75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42"/>
      <c r="K169" s="42"/>
      <c r="L169" s="42"/>
    </row>
    <row r="170" spans="1:12" ht="15.75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42"/>
      <c r="K170" s="42"/>
      <c r="L170" s="42"/>
    </row>
    <row r="171" spans="1:12" ht="15.75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42"/>
      <c r="K171" s="42"/>
      <c r="L171" s="42"/>
    </row>
    <row r="172" spans="1:12" ht="15.75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42"/>
      <c r="K172" s="42"/>
      <c r="L172" s="42"/>
    </row>
    <row r="173" spans="1:12" ht="15.75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42"/>
      <c r="K173" s="42"/>
      <c r="L173" s="42"/>
    </row>
    <row r="174" spans="1:12" ht="15.75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42"/>
      <c r="K174" s="42"/>
      <c r="L174" s="42"/>
    </row>
    <row r="175" spans="1:12" ht="15.75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42"/>
      <c r="K175" s="42"/>
      <c r="L175" s="42"/>
    </row>
    <row r="176" spans="1:12" ht="15.75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42"/>
      <c r="K176" s="42"/>
      <c r="L176" s="42"/>
    </row>
    <row r="177" spans="1:12" ht="15.75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42"/>
      <c r="K177" s="42"/>
      <c r="L177" s="42"/>
    </row>
    <row r="178" spans="1:12" ht="15.75" x14ac:dyDescent="0.25">
      <c r="A178" s="30"/>
      <c r="B178" s="30"/>
      <c r="C178" s="30"/>
      <c r="D178" s="30"/>
      <c r="E178" s="30"/>
      <c r="F178" s="30"/>
      <c r="G178" s="30"/>
    </row>
    <row r="179" spans="1:12" ht="15.75" x14ac:dyDescent="0.25">
      <c r="A179" s="30"/>
      <c r="B179" s="30"/>
      <c r="C179" s="30"/>
      <c r="D179" s="30"/>
      <c r="E179" s="30"/>
      <c r="F179" s="30"/>
      <c r="G179" s="30"/>
    </row>
  </sheetData>
  <sheetProtection password="C3BA" sheet="1" objects="1" scenarios="1" selectLockedCells="1" selectUnlockedCells="1"/>
  <mergeCells count="20">
    <mergeCell ref="A4:A5"/>
    <mergeCell ref="B4:B5"/>
    <mergeCell ref="C4:C5"/>
    <mergeCell ref="D4:D5"/>
    <mergeCell ref="E4:E5"/>
    <mergeCell ref="D1:J1"/>
    <mergeCell ref="B2:K2"/>
    <mergeCell ref="K1:L1"/>
    <mergeCell ref="K51:L51"/>
    <mergeCell ref="J96:L96"/>
    <mergeCell ref="L4:L5"/>
    <mergeCell ref="B48:D48"/>
    <mergeCell ref="F4:F5"/>
    <mergeCell ref="I4:I5"/>
    <mergeCell ref="J4:J5"/>
    <mergeCell ref="D51:J51"/>
    <mergeCell ref="G4:G5"/>
    <mergeCell ref="H4:H5"/>
    <mergeCell ref="K4:K5"/>
    <mergeCell ref="B52:G52"/>
  </mergeCells>
  <phoneticPr fontId="0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74" fitToHeight="0" orientation="landscape" r:id="rId1"/>
  <headerFoot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BreakPreview" topLeftCell="A20" zoomScale="80" zoomScaleNormal="70" zoomScaleSheetLayoutView="80" workbookViewId="0">
      <selection activeCell="A37" sqref="A37"/>
    </sheetView>
  </sheetViews>
  <sheetFormatPr defaultRowHeight="12.75" x14ac:dyDescent="0.2"/>
  <cols>
    <col min="1" max="1" width="35.7109375" customWidth="1"/>
    <col min="2" max="2" width="16.5703125" customWidth="1"/>
    <col min="3" max="3" width="15.85546875" customWidth="1"/>
    <col min="4" max="4" width="16.28515625" customWidth="1"/>
    <col min="5" max="10" width="18" customWidth="1"/>
    <col min="11" max="11" width="22.85546875" customWidth="1"/>
  </cols>
  <sheetData>
    <row r="1" spans="1:11" ht="12" customHeight="1" x14ac:dyDescent="0.2">
      <c r="K1" s="7"/>
    </row>
    <row r="2" spans="1:11" ht="21" x14ac:dyDescent="0.35">
      <c r="A2" s="536" t="s">
        <v>103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</row>
    <row r="3" spans="1:11" s="1" customFormat="1" ht="21" x14ac:dyDescent="0.35">
      <c r="A3" s="536" t="s">
        <v>194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</row>
    <row r="4" spans="1:11" s="1" customFormat="1" ht="15" hidden="1" x14ac:dyDescent="0.2"/>
    <row r="5" spans="1:11" s="1" customFormat="1" ht="15.75" thickBot="1" x14ac:dyDescent="0.25">
      <c r="K5" s="3" t="s">
        <v>150</v>
      </c>
    </row>
    <row r="6" spans="1:11" s="1" customFormat="1" ht="15.75" x14ac:dyDescent="0.25">
      <c r="A6" s="212" t="s">
        <v>1</v>
      </c>
      <c r="B6" s="542" t="s">
        <v>130</v>
      </c>
      <c r="C6" s="543"/>
      <c r="D6" s="543"/>
      <c r="E6" s="543"/>
      <c r="F6" s="543"/>
      <c r="G6" s="543"/>
      <c r="H6" s="543"/>
      <c r="I6" s="543"/>
      <c r="J6" s="543"/>
      <c r="K6" s="544"/>
    </row>
    <row r="7" spans="1:11" s="1" customFormat="1" ht="24.75" customHeight="1" x14ac:dyDescent="0.2">
      <c r="A7" s="213" t="s">
        <v>148</v>
      </c>
      <c r="B7" s="545" t="s">
        <v>226</v>
      </c>
      <c r="C7" s="546"/>
      <c r="D7" s="547"/>
      <c r="E7" s="527" t="s">
        <v>44</v>
      </c>
      <c r="F7" s="527" t="s">
        <v>81</v>
      </c>
      <c r="G7" s="527" t="s">
        <v>41</v>
      </c>
      <c r="H7" s="527" t="s">
        <v>46</v>
      </c>
      <c r="I7" s="527" t="s">
        <v>45</v>
      </c>
      <c r="J7" s="530" t="s">
        <v>43</v>
      </c>
      <c r="K7" s="530" t="s">
        <v>97</v>
      </c>
    </row>
    <row r="8" spans="1:11" s="1" customFormat="1" ht="24" customHeight="1" x14ac:dyDescent="0.2">
      <c r="A8" s="537" t="s">
        <v>149</v>
      </c>
      <c r="B8" s="539" t="s">
        <v>40</v>
      </c>
      <c r="C8" s="541" t="s">
        <v>47</v>
      </c>
      <c r="D8" s="541" t="s">
        <v>48</v>
      </c>
      <c r="E8" s="527"/>
      <c r="F8" s="527"/>
      <c r="G8" s="527"/>
      <c r="H8" s="527"/>
      <c r="I8" s="527"/>
      <c r="J8" s="530"/>
      <c r="K8" s="530"/>
    </row>
    <row r="9" spans="1:11" s="1" customFormat="1" ht="61.5" customHeight="1" thickBot="1" x14ac:dyDescent="0.25">
      <c r="A9" s="538"/>
      <c r="B9" s="540"/>
      <c r="C9" s="528"/>
      <c r="D9" s="528"/>
      <c r="E9" s="529"/>
      <c r="F9" s="528"/>
      <c r="G9" s="528"/>
      <c r="H9" s="528"/>
      <c r="I9" s="528"/>
      <c r="J9" s="531"/>
      <c r="K9" s="531"/>
    </row>
    <row r="10" spans="1:11" s="1" customFormat="1" ht="28.5" hidden="1" customHeight="1" x14ac:dyDescent="0.2">
      <c r="A10" s="472" t="s">
        <v>212</v>
      </c>
      <c r="B10" s="320"/>
      <c r="C10" s="321"/>
      <c r="D10" s="322"/>
      <c r="E10" s="322"/>
      <c r="F10" s="322"/>
      <c r="G10" s="322"/>
      <c r="H10" s="322"/>
      <c r="I10" s="322"/>
      <c r="J10" s="323"/>
      <c r="K10" s="324"/>
    </row>
    <row r="11" spans="1:11" s="1" customFormat="1" ht="28.5" hidden="1" customHeight="1" x14ac:dyDescent="0.2">
      <c r="A11" s="473" t="s">
        <v>201</v>
      </c>
      <c r="B11" s="325"/>
      <c r="C11" s="326"/>
      <c r="D11" s="319"/>
      <c r="E11" s="319"/>
      <c r="F11" s="319"/>
      <c r="G11" s="319"/>
      <c r="H11" s="319"/>
      <c r="I11" s="319"/>
      <c r="J11" s="327"/>
      <c r="K11" s="328"/>
    </row>
    <row r="12" spans="1:11" s="1" customFormat="1" ht="36" hidden="1" customHeight="1" x14ac:dyDescent="0.2">
      <c r="A12" s="473" t="s">
        <v>158</v>
      </c>
      <c r="B12" s="325"/>
      <c r="C12" s="326"/>
      <c r="D12" s="319"/>
      <c r="E12" s="319"/>
      <c r="F12" s="319"/>
      <c r="G12" s="319">
        <v>2197359</v>
      </c>
      <c r="H12" s="319"/>
      <c r="I12" s="319"/>
      <c r="J12" s="327"/>
      <c r="K12" s="328"/>
    </row>
    <row r="13" spans="1:11" s="1" customFormat="1" ht="48" hidden="1" customHeight="1" x14ac:dyDescent="0.2">
      <c r="A13" s="473" t="s">
        <v>159</v>
      </c>
      <c r="B13" s="325"/>
      <c r="C13" s="326"/>
      <c r="D13" s="319"/>
      <c r="E13" s="319"/>
      <c r="F13" s="319"/>
      <c r="G13" s="319"/>
      <c r="H13" s="319"/>
      <c r="I13" s="319"/>
      <c r="J13" s="327"/>
      <c r="K13" s="328"/>
    </row>
    <row r="14" spans="1:11" s="1" customFormat="1" ht="48" hidden="1" customHeight="1" x14ac:dyDescent="0.2">
      <c r="A14" s="473" t="s">
        <v>202</v>
      </c>
      <c r="B14" s="325"/>
      <c r="C14" s="326"/>
      <c r="D14" s="319"/>
      <c r="E14" s="319"/>
      <c r="F14" s="319"/>
      <c r="G14" s="319">
        <v>176000</v>
      </c>
      <c r="H14" s="319"/>
      <c r="I14" s="319"/>
      <c r="J14" s="327"/>
      <c r="K14" s="328"/>
    </row>
    <row r="15" spans="1:11" s="1" customFormat="1" ht="36" hidden="1" customHeight="1" x14ac:dyDescent="0.2">
      <c r="A15" s="473" t="s">
        <v>160</v>
      </c>
      <c r="B15" s="325"/>
      <c r="C15" s="326"/>
      <c r="D15" s="319"/>
      <c r="E15" s="319"/>
      <c r="F15" s="319"/>
      <c r="G15" s="319">
        <v>66361.5</v>
      </c>
      <c r="H15" s="319"/>
      <c r="I15" s="319"/>
      <c r="J15" s="327"/>
      <c r="K15" s="328"/>
    </row>
    <row r="16" spans="1:11" s="1" customFormat="1" ht="36" hidden="1" customHeight="1" x14ac:dyDescent="0.2">
      <c r="A16" s="473" t="s">
        <v>203</v>
      </c>
      <c r="B16" s="325"/>
      <c r="C16" s="326"/>
      <c r="D16" s="319"/>
      <c r="E16" s="319"/>
      <c r="F16" s="319"/>
      <c r="G16" s="319">
        <v>13272</v>
      </c>
      <c r="H16" s="319"/>
      <c r="I16" s="319"/>
      <c r="J16" s="327"/>
      <c r="K16" s="328"/>
    </row>
    <row r="17" spans="1:11" s="1" customFormat="1" ht="36" hidden="1" customHeight="1" x14ac:dyDescent="0.2">
      <c r="A17" s="473" t="s">
        <v>161</v>
      </c>
      <c r="B17" s="325"/>
      <c r="C17" s="326"/>
      <c r="D17" s="319"/>
      <c r="E17" s="319"/>
      <c r="F17" s="319"/>
      <c r="G17" s="319">
        <v>66361.5</v>
      </c>
      <c r="H17" s="319"/>
      <c r="I17" s="319"/>
      <c r="J17" s="327"/>
      <c r="K17" s="328"/>
    </row>
    <row r="18" spans="1:11" s="1" customFormat="1" ht="28.5" hidden="1" customHeight="1" x14ac:dyDescent="0.2">
      <c r="A18" s="473" t="s">
        <v>204</v>
      </c>
      <c r="B18" s="325"/>
      <c r="C18" s="326"/>
      <c r="D18" s="319"/>
      <c r="E18" s="319"/>
      <c r="F18" s="319"/>
      <c r="G18" s="319"/>
      <c r="H18" s="319"/>
      <c r="I18" s="319"/>
      <c r="J18" s="327"/>
      <c r="K18" s="328"/>
    </row>
    <row r="19" spans="1:11" s="1" customFormat="1" ht="28.5" hidden="1" customHeight="1" thickBot="1" x14ac:dyDescent="0.25">
      <c r="A19" s="473" t="s">
        <v>205</v>
      </c>
      <c r="B19" s="325"/>
      <c r="C19" s="326"/>
      <c r="D19" s="319"/>
      <c r="E19" s="319"/>
      <c r="F19" s="319"/>
      <c r="G19" s="319"/>
      <c r="H19" s="319"/>
      <c r="I19" s="319"/>
      <c r="J19" s="327"/>
      <c r="K19" s="328"/>
    </row>
    <row r="20" spans="1:11" s="1" customFormat="1" ht="28.15" customHeight="1" x14ac:dyDescent="0.2">
      <c r="A20" s="458" t="s">
        <v>220</v>
      </c>
      <c r="B20" s="325">
        <f>SUM(B10:B19)</f>
        <v>0</v>
      </c>
      <c r="C20" s="325">
        <f t="shared" ref="C20:F20" si="0">SUM(C10:C19)</f>
        <v>0</v>
      </c>
      <c r="D20" s="325">
        <f t="shared" si="0"/>
        <v>0</v>
      </c>
      <c r="E20" s="325">
        <f t="shared" si="0"/>
        <v>0</v>
      </c>
      <c r="F20" s="325">
        <f t="shared" si="0"/>
        <v>0</v>
      </c>
      <c r="G20" s="319">
        <f>SUM(G10:G19)</f>
        <v>2519354</v>
      </c>
      <c r="H20" s="319">
        <f t="shared" ref="H20:K20" si="1">SUM(H10:H19)</f>
        <v>0</v>
      </c>
      <c r="I20" s="319">
        <f t="shared" si="1"/>
        <v>0</v>
      </c>
      <c r="J20" s="319">
        <f t="shared" si="1"/>
        <v>0</v>
      </c>
      <c r="K20" s="319">
        <f t="shared" si="1"/>
        <v>0</v>
      </c>
    </row>
    <row r="21" spans="1:11" s="1" customFormat="1" ht="18.600000000000001" hidden="1" customHeight="1" x14ac:dyDescent="0.2">
      <c r="A21" s="473" t="s">
        <v>162</v>
      </c>
      <c r="B21" s="329"/>
      <c r="C21" s="330"/>
      <c r="D21" s="331"/>
      <c r="E21" s="331"/>
      <c r="F21" s="331"/>
      <c r="G21" s="331"/>
      <c r="H21" s="331"/>
      <c r="I21" s="331"/>
      <c r="J21" s="332"/>
      <c r="K21" s="333"/>
    </row>
    <row r="22" spans="1:11" s="1" customFormat="1" ht="17.45" hidden="1" customHeight="1" x14ac:dyDescent="0.2">
      <c r="A22" s="473" t="s">
        <v>206</v>
      </c>
      <c r="B22" s="329"/>
      <c r="C22" s="330"/>
      <c r="D22" s="331"/>
      <c r="E22" s="331"/>
      <c r="F22" s="331"/>
      <c r="G22" s="331"/>
      <c r="H22" s="331"/>
      <c r="I22" s="331"/>
      <c r="J22" s="332"/>
      <c r="K22" s="333"/>
    </row>
    <row r="23" spans="1:11" s="1" customFormat="1" ht="33.75" customHeight="1" x14ac:dyDescent="0.2">
      <c r="A23" s="459" t="s">
        <v>213</v>
      </c>
      <c r="B23" s="329"/>
      <c r="C23" s="330"/>
      <c r="D23" s="331"/>
      <c r="E23" s="331">
        <v>398</v>
      </c>
      <c r="F23" s="331"/>
      <c r="G23" s="331"/>
      <c r="H23" s="331"/>
      <c r="I23" s="331"/>
      <c r="J23" s="332"/>
      <c r="K23" s="333"/>
    </row>
    <row r="24" spans="1:11" s="1" customFormat="1" ht="46.15" customHeight="1" x14ac:dyDescent="0.2">
      <c r="A24" s="355" t="s">
        <v>214</v>
      </c>
      <c r="B24" s="334"/>
      <c r="C24" s="335"/>
      <c r="D24" s="336"/>
      <c r="E24" s="336"/>
      <c r="F24" s="336">
        <v>1551928</v>
      </c>
      <c r="G24" s="336"/>
      <c r="H24" s="336"/>
      <c r="I24" s="336"/>
      <c r="J24" s="337"/>
      <c r="K24" s="338"/>
    </row>
    <row r="25" spans="1:11" s="1" customFormat="1" ht="48.75" customHeight="1" x14ac:dyDescent="0.2">
      <c r="A25" s="460" t="s">
        <v>215</v>
      </c>
      <c r="B25" s="334"/>
      <c r="C25" s="335"/>
      <c r="D25" s="336"/>
      <c r="E25" s="336">
        <v>207844</v>
      </c>
      <c r="F25" s="336"/>
      <c r="G25" s="336"/>
      <c r="H25" s="336">
        <v>126087</v>
      </c>
      <c r="I25" s="336"/>
      <c r="J25" s="337"/>
      <c r="K25" s="338"/>
    </row>
    <row r="26" spans="1:11" s="1" customFormat="1" ht="46.9" customHeight="1" x14ac:dyDescent="0.3">
      <c r="A26" s="358" t="s">
        <v>221</v>
      </c>
      <c r="B26" s="339"/>
      <c r="C26" s="340"/>
      <c r="D26" s="341">
        <v>400850.75</v>
      </c>
      <c r="E26" s="341"/>
      <c r="F26" s="341">
        <v>14482427.25</v>
      </c>
      <c r="G26" s="341"/>
      <c r="H26" s="341"/>
      <c r="I26" s="341"/>
      <c r="J26" s="342"/>
      <c r="K26" s="343"/>
    </row>
    <row r="27" spans="1:11" s="1" customFormat="1" ht="38.25" customHeight="1" x14ac:dyDescent="0.3">
      <c r="A27" s="357" t="s">
        <v>222</v>
      </c>
      <c r="B27" s="344"/>
      <c r="C27" s="345"/>
      <c r="D27" s="346"/>
      <c r="E27" s="346">
        <v>47648</v>
      </c>
      <c r="F27" s="346"/>
      <c r="G27" s="346"/>
      <c r="H27" s="346"/>
      <c r="I27" s="346"/>
      <c r="J27" s="347"/>
      <c r="K27" s="348"/>
    </row>
    <row r="28" spans="1:11" s="1" customFormat="1" ht="43.5" customHeight="1" x14ac:dyDescent="0.3">
      <c r="A28" s="461" t="s">
        <v>223</v>
      </c>
      <c r="B28" s="349"/>
      <c r="C28" s="345"/>
      <c r="D28" s="346"/>
      <c r="E28" s="346"/>
      <c r="F28" s="346"/>
      <c r="G28" s="346"/>
      <c r="H28" s="346"/>
      <c r="I28" s="346">
        <v>3585</v>
      </c>
      <c r="J28" s="347"/>
      <c r="K28" s="348"/>
    </row>
    <row r="29" spans="1:11" s="1" customFormat="1" ht="43.5" hidden="1" customHeight="1" x14ac:dyDescent="0.3">
      <c r="A29" s="462" t="s">
        <v>207</v>
      </c>
      <c r="B29" s="349"/>
      <c r="C29" s="345"/>
      <c r="D29" s="346"/>
      <c r="E29" s="346"/>
      <c r="F29" s="346"/>
      <c r="G29" s="346"/>
      <c r="H29" s="346"/>
      <c r="I29" s="346"/>
      <c r="J29" s="347"/>
      <c r="K29" s="348"/>
    </row>
    <row r="30" spans="1:11" s="1" customFormat="1" ht="43.5" customHeight="1" x14ac:dyDescent="0.3">
      <c r="A30" s="462" t="s">
        <v>216</v>
      </c>
      <c r="B30" s="349"/>
      <c r="C30" s="345"/>
      <c r="D30" s="346"/>
      <c r="E30" s="346"/>
      <c r="F30" s="346"/>
      <c r="G30" s="346"/>
      <c r="H30" s="346"/>
      <c r="I30" s="346"/>
      <c r="J30" s="347"/>
      <c r="K30" s="348"/>
    </row>
    <row r="31" spans="1:11" s="1" customFormat="1" ht="42.75" customHeight="1" thickBot="1" x14ac:dyDescent="0.35">
      <c r="A31" s="463" t="s">
        <v>217</v>
      </c>
      <c r="B31" s="350"/>
      <c r="C31" s="351"/>
      <c r="D31" s="352"/>
      <c r="E31" s="352"/>
      <c r="F31" s="352"/>
      <c r="G31" s="352"/>
      <c r="H31" s="352"/>
      <c r="I31" s="352"/>
      <c r="J31" s="353"/>
      <c r="K31" s="353"/>
    </row>
    <row r="32" spans="1:11" s="1" customFormat="1" ht="18" customHeight="1" x14ac:dyDescent="0.2">
      <c r="A32" s="548" t="s">
        <v>0</v>
      </c>
      <c r="B32" s="520">
        <f>SUM(B20:B31)</f>
        <v>0</v>
      </c>
      <c r="C32" s="522">
        <f t="shared" ref="C32" si="2">SUM(C10:C28)</f>
        <v>0</v>
      </c>
      <c r="D32" s="522">
        <f>SUM(D10:D31)</f>
        <v>400850.75</v>
      </c>
      <c r="E32" s="522">
        <f>SUM(E10:E31)</f>
        <v>255890</v>
      </c>
      <c r="F32" s="522">
        <f>SUM(F10:F31)</f>
        <v>16034355.25</v>
      </c>
      <c r="G32" s="522">
        <f>SUM(G20:G28)</f>
        <v>2519354</v>
      </c>
      <c r="H32" s="522">
        <f>SUM(H10:H31)</f>
        <v>126087</v>
      </c>
      <c r="I32" s="522">
        <f>SUM(I10:I31)</f>
        <v>3585</v>
      </c>
      <c r="J32" s="532">
        <f>SUM(J10:J31)</f>
        <v>0</v>
      </c>
      <c r="K32" s="532">
        <f>SUM(K10:K31)</f>
        <v>0</v>
      </c>
    </row>
    <row r="33" spans="1:15" s="1" customFormat="1" ht="16.5" customHeight="1" thickBot="1" x14ac:dyDescent="0.25">
      <c r="A33" s="549"/>
      <c r="B33" s="521"/>
      <c r="C33" s="523"/>
      <c r="D33" s="523"/>
      <c r="E33" s="523"/>
      <c r="F33" s="523"/>
      <c r="G33" s="523"/>
      <c r="H33" s="523"/>
      <c r="I33" s="523"/>
      <c r="J33" s="533"/>
      <c r="K33" s="533"/>
    </row>
    <row r="34" spans="1:15" s="1" customFormat="1" ht="36" customHeight="1" thickBot="1" x14ac:dyDescent="0.35">
      <c r="A34" s="214" t="s">
        <v>156</v>
      </c>
      <c r="B34" s="354"/>
      <c r="C34" s="524">
        <f>SUM(B32:K33)</f>
        <v>19340122</v>
      </c>
      <c r="D34" s="525"/>
      <c r="E34" s="525"/>
      <c r="F34" s="525"/>
      <c r="G34" s="525"/>
      <c r="H34" s="525"/>
      <c r="I34" s="525"/>
      <c r="J34" s="525"/>
      <c r="K34" s="526"/>
    </row>
    <row r="35" spans="1:15" x14ac:dyDescent="0.2">
      <c r="A35" s="215"/>
      <c r="B35" s="215"/>
      <c r="C35" s="215"/>
      <c r="D35" s="216"/>
      <c r="E35" s="216"/>
      <c r="F35" s="215"/>
      <c r="G35" s="216"/>
      <c r="H35" s="217"/>
      <c r="I35" s="218"/>
      <c r="J35" s="218"/>
      <c r="K35" s="218"/>
    </row>
    <row r="36" spans="1:15" ht="15.75" customHeight="1" x14ac:dyDescent="0.2">
      <c r="A36" s="215"/>
      <c r="B36" s="215"/>
      <c r="C36" s="215"/>
      <c r="D36" s="219"/>
      <c r="E36" s="219"/>
      <c r="F36" s="220"/>
      <c r="G36" s="219"/>
      <c r="H36" s="218"/>
      <c r="I36" s="534" t="s">
        <v>145</v>
      </c>
      <c r="J36" s="535"/>
      <c r="K36" s="535"/>
    </row>
    <row r="37" spans="1:15" s="4" customFormat="1" ht="13.15" customHeight="1" x14ac:dyDescent="0.25">
      <c r="E37" s="5"/>
      <c r="O37" s="14"/>
    </row>
    <row r="38" spans="1:15" s="1" customFormat="1" ht="15" x14ac:dyDescent="0.2">
      <c r="A38" s="15"/>
      <c r="B38" s="15"/>
      <c r="C38" s="15"/>
      <c r="I38" s="15"/>
      <c r="J38" s="15"/>
      <c r="K38" s="15"/>
    </row>
    <row r="39" spans="1:15" s="1" customFormat="1" ht="15" x14ac:dyDescent="0.2"/>
    <row r="40" spans="1:15" s="1" customFormat="1" ht="15" x14ac:dyDescent="0.2"/>
    <row r="41" spans="1:15" s="1" customFormat="1" ht="15" x14ac:dyDescent="0.2"/>
    <row r="42" spans="1:15" s="1" customFormat="1" ht="15" x14ac:dyDescent="0.2"/>
    <row r="43" spans="1:15" s="1" customFormat="1" ht="15" x14ac:dyDescent="0.2"/>
    <row r="44" spans="1:15" s="1" customFormat="1" ht="15" x14ac:dyDescent="0.2"/>
    <row r="45" spans="1:15" s="1" customFormat="1" ht="15" x14ac:dyDescent="0.2"/>
    <row r="46" spans="1:15" s="1" customFormat="1" ht="15" x14ac:dyDescent="0.2"/>
    <row r="47" spans="1:15" s="1" customFormat="1" ht="15" x14ac:dyDescent="0.2"/>
    <row r="48" spans="1:15" s="1" customFormat="1" ht="15" x14ac:dyDescent="0.2"/>
    <row r="49" s="1" customFormat="1" ht="15" x14ac:dyDescent="0.2"/>
    <row r="50" s="1" customFormat="1" ht="15" x14ac:dyDescent="0.2"/>
    <row r="51" s="1" customFormat="1" ht="15" x14ac:dyDescent="0.2"/>
    <row r="52" s="1" customFormat="1" ht="15" x14ac:dyDescent="0.2"/>
    <row r="53" s="1" customFormat="1" ht="15" x14ac:dyDescent="0.2"/>
    <row r="54" s="1" customFormat="1" ht="15" x14ac:dyDescent="0.2"/>
    <row r="55" s="1" customFormat="1" ht="15" x14ac:dyDescent="0.2"/>
    <row r="56" s="1" customFormat="1" ht="15" x14ac:dyDescent="0.2"/>
    <row r="57" s="1" customFormat="1" ht="15" x14ac:dyDescent="0.2"/>
    <row r="58" s="1" customFormat="1" ht="15" x14ac:dyDescent="0.2"/>
    <row r="59" s="1" customFormat="1" ht="15" x14ac:dyDescent="0.2"/>
    <row r="60" s="1" customFormat="1" ht="15" x14ac:dyDescent="0.2"/>
    <row r="61" s="1" customFormat="1" ht="15" x14ac:dyDescent="0.2"/>
    <row r="62" s="1" customFormat="1" ht="15" x14ac:dyDescent="0.2"/>
    <row r="63" s="1" customFormat="1" ht="15" x14ac:dyDescent="0.2"/>
    <row r="64" s="1" customFormat="1" ht="15" x14ac:dyDescent="0.2"/>
    <row r="65" s="1" customFormat="1" ht="15" x14ac:dyDescent="0.2"/>
    <row r="66" s="1" customFormat="1" ht="15" x14ac:dyDescent="0.2"/>
    <row r="67" s="1" customFormat="1" ht="15" x14ac:dyDescent="0.2"/>
    <row r="68" s="1" customFormat="1" ht="15" x14ac:dyDescent="0.2"/>
    <row r="69" s="1" customFormat="1" ht="15" x14ac:dyDescent="0.2"/>
    <row r="70" s="1" customFormat="1" ht="15" x14ac:dyDescent="0.2"/>
    <row r="71" s="1" customFormat="1" ht="15" x14ac:dyDescent="0.2"/>
    <row r="72" s="1" customFormat="1" ht="15" x14ac:dyDescent="0.2"/>
    <row r="73" s="1" customFormat="1" ht="15" x14ac:dyDescent="0.2"/>
    <row r="74" s="1" customFormat="1" ht="15" x14ac:dyDescent="0.2"/>
    <row r="75" s="1" customFormat="1" ht="15" x14ac:dyDescent="0.2"/>
    <row r="76" s="1" customFormat="1" ht="15" x14ac:dyDescent="0.2"/>
    <row r="77" s="1" customFormat="1" ht="15" x14ac:dyDescent="0.2"/>
    <row r="78" s="1" customFormat="1" ht="15" x14ac:dyDescent="0.2"/>
    <row r="79" s="1" customFormat="1" ht="15" x14ac:dyDescent="0.2"/>
  </sheetData>
  <sheetProtection password="C3BA" sheet="1" objects="1" scenarios="1" selectLockedCells="1" selectUnlockedCells="1"/>
  <mergeCells count="28">
    <mergeCell ref="I36:K36"/>
    <mergeCell ref="A2:K2"/>
    <mergeCell ref="A3:K3"/>
    <mergeCell ref="A8:A9"/>
    <mergeCell ref="G7:G9"/>
    <mergeCell ref="B8:B9"/>
    <mergeCell ref="C8:C9"/>
    <mergeCell ref="B6:K6"/>
    <mergeCell ref="B7:D7"/>
    <mergeCell ref="D8:D9"/>
    <mergeCell ref="I7:I9"/>
    <mergeCell ref="A32:A33"/>
    <mergeCell ref="E32:E33"/>
    <mergeCell ref="G32:G33"/>
    <mergeCell ref="D32:D33"/>
    <mergeCell ref="F32:F33"/>
    <mergeCell ref="B32:B33"/>
    <mergeCell ref="C32:C33"/>
    <mergeCell ref="C34:K34"/>
    <mergeCell ref="H7:H9"/>
    <mergeCell ref="E7:E9"/>
    <mergeCell ref="K7:K9"/>
    <mergeCell ref="F7:F9"/>
    <mergeCell ref="K32:K33"/>
    <mergeCell ref="I32:I33"/>
    <mergeCell ref="H32:H33"/>
    <mergeCell ref="J7:J9"/>
    <mergeCell ref="J32:J33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66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view="pageBreakPreview" topLeftCell="A10" zoomScaleNormal="70" zoomScaleSheetLayoutView="100" workbookViewId="0">
      <selection activeCell="B22" sqref="B22"/>
    </sheetView>
  </sheetViews>
  <sheetFormatPr defaultRowHeight="12.75" x14ac:dyDescent="0.2"/>
  <cols>
    <col min="1" max="1" width="13.42578125" customWidth="1"/>
    <col min="2" max="2" width="9.28515625" customWidth="1"/>
    <col min="3" max="3" width="10.42578125" customWidth="1"/>
    <col min="4" max="4" width="12.140625" customWidth="1"/>
    <col min="5" max="5" width="13.28515625" customWidth="1"/>
    <col min="6" max="6" width="15.5703125" customWidth="1"/>
    <col min="7" max="7" width="15.28515625" customWidth="1"/>
    <col min="8" max="8" width="11.7109375" customWidth="1"/>
    <col min="9" max="9" width="14" customWidth="1"/>
    <col min="10" max="11" width="11.28515625" customWidth="1"/>
    <col min="12" max="12" width="10" customWidth="1"/>
    <col min="13" max="13" width="11.28515625" customWidth="1"/>
    <col min="14" max="14" width="11.85546875" customWidth="1"/>
    <col min="15" max="16" width="13.85546875" customWidth="1"/>
    <col min="17" max="17" width="12.42578125" customWidth="1"/>
    <col min="18" max="18" width="11.5703125" customWidth="1"/>
    <col min="19" max="19" width="12.85546875" customWidth="1"/>
    <col min="20" max="20" width="8.140625" customWidth="1"/>
  </cols>
  <sheetData>
    <row r="1" spans="1:20" ht="12" customHeight="1" x14ac:dyDescent="0.2">
      <c r="J1" s="7"/>
      <c r="K1" s="7"/>
      <c r="L1" s="7"/>
      <c r="Q1" s="7"/>
    </row>
    <row r="2" spans="1:20" ht="21" x14ac:dyDescent="0.35">
      <c r="A2" s="11"/>
      <c r="B2" s="11"/>
      <c r="C2" s="11"/>
      <c r="D2" s="536" t="s">
        <v>103</v>
      </c>
      <c r="E2" s="536"/>
      <c r="F2" s="536"/>
      <c r="G2" s="536"/>
      <c r="H2" s="536"/>
      <c r="I2" s="536"/>
      <c r="J2" s="536"/>
      <c r="K2" s="536"/>
      <c r="L2" s="536"/>
      <c r="M2" s="536"/>
      <c r="N2" s="536"/>
      <c r="R2" s="86"/>
    </row>
    <row r="3" spans="1:20" s="1" customFormat="1" ht="20.25" x14ac:dyDescent="0.3">
      <c r="A3" s="550" t="s">
        <v>195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9"/>
      <c r="P3" s="9"/>
      <c r="Q3" s="9"/>
      <c r="R3" s="9"/>
      <c r="S3" s="9"/>
    </row>
    <row r="4" spans="1:20" s="1" customFormat="1" ht="15.75" customHeight="1" x14ac:dyDescent="0.25">
      <c r="A4" s="555"/>
      <c r="B4" s="555"/>
      <c r="C4" s="555"/>
      <c r="D4" s="555"/>
      <c r="E4" s="556"/>
      <c r="F4" s="556"/>
      <c r="G4" s="556"/>
      <c r="H4" s="556"/>
      <c r="I4" s="556"/>
      <c r="J4" s="556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5" hidden="1" x14ac:dyDescent="0.2"/>
    <row r="6" spans="1:20" s="1" customFormat="1" ht="15.75" thickBot="1" x14ac:dyDescent="0.25">
      <c r="J6" s="3"/>
      <c r="K6" s="3"/>
      <c r="L6" s="3"/>
      <c r="S6" s="1" t="s">
        <v>150</v>
      </c>
    </row>
    <row r="7" spans="1:20" s="10" customFormat="1" ht="13.5" thickBot="1" x14ac:dyDescent="0.25">
      <c r="A7" s="566" t="s">
        <v>13</v>
      </c>
      <c r="B7" s="557" t="s">
        <v>132</v>
      </c>
      <c r="C7" s="558"/>
      <c r="D7" s="558"/>
      <c r="E7" s="558"/>
      <c r="F7" s="558"/>
      <c r="G7" s="558"/>
      <c r="H7" s="558"/>
      <c r="I7" s="558"/>
      <c r="J7" s="559"/>
      <c r="K7" s="563" t="s">
        <v>154</v>
      </c>
      <c r="L7" s="564"/>
      <c r="M7" s="564"/>
      <c r="N7" s="564"/>
      <c r="O7" s="564"/>
      <c r="P7" s="564"/>
      <c r="Q7" s="564"/>
      <c r="R7" s="564"/>
      <c r="S7" s="565"/>
    </row>
    <row r="8" spans="1:20" s="10" customFormat="1" ht="24.75" customHeight="1" x14ac:dyDescent="0.2">
      <c r="A8" s="567"/>
      <c r="B8" s="560" t="s">
        <v>226</v>
      </c>
      <c r="C8" s="561"/>
      <c r="D8" s="562"/>
      <c r="E8" s="551" t="s">
        <v>44</v>
      </c>
      <c r="F8" s="551" t="s">
        <v>82</v>
      </c>
      <c r="G8" s="551" t="s">
        <v>41</v>
      </c>
      <c r="H8" s="551" t="s">
        <v>42</v>
      </c>
      <c r="I8" s="551" t="s">
        <v>45</v>
      </c>
      <c r="J8" s="553" t="s">
        <v>43</v>
      </c>
      <c r="K8" s="585" t="s">
        <v>226</v>
      </c>
      <c r="L8" s="586"/>
      <c r="M8" s="587"/>
      <c r="N8" s="551" t="s">
        <v>44</v>
      </c>
      <c r="O8" s="551" t="s">
        <v>82</v>
      </c>
      <c r="P8" s="551" t="s">
        <v>41</v>
      </c>
      <c r="Q8" s="551" t="s">
        <v>42</v>
      </c>
      <c r="R8" s="551" t="s">
        <v>45</v>
      </c>
      <c r="S8" s="553" t="s">
        <v>43</v>
      </c>
    </row>
    <row r="9" spans="1:20" s="10" customFormat="1" ht="82.5" customHeight="1" x14ac:dyDescent="0.2">
      <c r="A9" s="32" t="s">
        <v>12</v>
      </c>
      <c r="B9" s="221" t="s">
        <v>40</v>
      </c>
      <c r="C9" s="222" t="s">
        <v>47</v>
      </c>
      <c r="D9" s="222" t="s">
        <v>48</v>
      </c>
      <c r="E9" s="552"/>
      <c r="F9" s="552"/>
      <c r="G9" s="552"/>
      <c r="H9" s="552"/>
      <c r="I9" s="552"/>
      <c r="J9" s="554"/>
      <c r="K9" s="222" t="s">
        <v>40</v>
      </c>
      <c r="L9" s="222" t="s">
        <v>47</v>
      </c>
      <c r="M9" s="222" t="s">
        <v>48</v>
      </c>
      <c r="N9" s="552"/>
      <c r="O9" s="552"/>
      <c r="P9" s="552"/>
      <c r="Q9" s="552"/>
      <c r="R9" s="552"/>
      <c r="S9" s="554"/>
    </row>
    <row r="10" spans="1:20" s="11" customFormat="1" ht="30" customHeight="1" x14ac:dyDescent="0.25">
      <c r="A10" s="223">
        <v>63</v>
      </c>
      <c r="B10" s="359"/>
      <c r="C10" s="360"/>
      <c r="D10" s="360"/>
      <c r="E10" s="361"/>
      <c r="F10" s="362"/>
      <c r="G10" s="361">
        <v>2392992.2400000002</v>
      </c>
      <c r="H10" s="361"/>
      <c r="I10" s="361"/>
      <c r="J10" s="363"/>
      <c r="K10" s="380"/>
      <c r="L10" s="361"/>
      <c r="M10" s="360"/>
      <c r="N10" s="361"/>
      <c r="O10" s="361"/>
      <c r="P10" s="361">
        <v>2452717.5</v>
      </c>
      <c r="Q10" s="391"/>
      <c r="R10" s="379"/>
      <c r="S10" s="392"/>
    </row>
    <row r="11" spans="1:20" s="11" customFormat="1" ht="30" customHeight="1" x14ac:dyDescent="0.25">
      <c r="A11" s="223">
        <v>64</v>
      </c>
      <c r="B11" s="359"/>
      <c r="C11" s="360"/>
      <c r="D11" s="360"/>
      <c r="E11" s="361">
        <v>398.16</v>
      </c>
      <c r="F11" s="364"/>
      <c r="G11" s="361"/>
      <c r="H11" s="361"/>
      <c r="I11" s="361"/>
      <c r="J11" s="363"/>
      <c r="K11" s="380"/>
      <c r="L11" s="361"/>
      <c r="M11" s="360"/>
      <c r="N11" s="361">
        <v>398.16</v>
      </c>
      <c r="O11" s="361"/>
      <c r="P11" s="361"/>
      <c r="Q11" s="381"/>
      <c r="R11" s="361"/>
      <c r="S11" s="382"/>
    </row>
    <row r="12" spans="1:20" s="11" customFormat="1" ht="30" customHeight="1" x14ac:dyDescent="0.25">
      <c r="A12" s="223">
        <v>65</v>
      </c>
      <c r="B12" s="359"/>
      <c r="C12" s="360"/>
      <c r="D12" s="360"/>
      <c r="E12" s="379"/>
      <c r="F12" s="364">
        <v>1593868.21</v>
      </c>
      <c r="G12" s="361"/>
      <c r="H12" s="361"/>
      <c r="I12" s="361"/>
      <c r="J12" s="363"/>
      <c r="K12" s="380"/>
      <c r="L12" s="361"/>
      <c r="M12" s="360"/>
      <c r="N12" s="361"/>
      <c r="O12" s="361">
        <v>1633817.77</v>
      </c>
      <c r="P12" s="361"/>
      <c r="Q12" s="381"/>
      <c r="R12" s="361"/>
      <c r="S12" s="382"/>
    </row>
    <row r="13" spans="1:20" s="11" customFormat="1" ht="30" customHeight="1" x14ac:dyDescent="0.2">
      <c r="A13" s="223">
        <v>66</v>
      </c>
      <c r="B13" s="359"/>
      <c r="C13" s="360"/>
      <c r="D13" s="360"/>
      <c r="E13" s="361">
        <v>213551</v>
      </c>
      <c r="F13" s="361"/>
      <c r="G13" s="361"/>
      <c r="H13" s="361">
        <v>129537.45</v>
      </c>
      <c r="I13" s="361"/>
      <c r="J13" s="363"/>
      <c r="K13" s="380"/>
      <c r="L13" s="361"/>
      <c r="M13" s="360"/>
      <c r="N13" s="361">
        <v>218992.64000000001</v>
      </c>
      <c r="O13" s="361"/>
      <c r="P13" s="361"/>
      <c r="Q13" s="383">
        <v>132855.53</v>
      </c>
      <c r="R13" s="361"/>
      <c r="S13" s="382"/>
    </row>
    <row r="14" spans="1:20" s="11" customFormat="1" ht="30" customHeight="1" x14ac:dyDescent="0.25">
      <c r="A14" s="223">
        <v>67</v>
      </c>
      <c r="B14" s="359"/>
      <c r="C14" s="360"/>
      <c r="D14" s="360">
        <v>427500.17</v>
      </c>
      <c r="E14" s="361"/>
      <c r="F14" s="361">
        <v>14691618.550000001</v>
      </c>
      <c r="G14" s="361"/>
      <c r="H14" s="361"/>
      <c r="I14" s="361"/>
      <c r="J14" s="363"/>
      <c r="K14" s="380"/>
      <c r="L14" s="361"/>
      <c r="M14" s="360">
        <v>438117.99</v>
      </c>
      <c r="N14" s="361"/>
      <c r="O14" s="361">
        <v>15058597.119999999</v>
      </c>
      <c r="P14" s="361"/>
      <c r="Q14" s="381"/>
      <c r="R14" s="361"/>
      <c r="S14" s="382"/>
    </row>
    <row r="15" spans="1:20" s="11" customFormat="1" ht="30" customHeight="1" x14ac:dyDescent="0.25">
      <c r="A15" s="224">
        <v>68</v>
      </c>
      <c r="B15" s="365"/>
      <c r="C15" s="366"/>
      <c r="D15" s="366"/>
      <c r="E15" s="367">
        <v>48974.720000000001</v>
      </c>
      <c r="F15" s="367"/>
      <c r="G15" s="367"/>
      <c r="H15" s="367"/>
      <c r="I15" s="367"/>
      <c r="J15" s="368"/>
      <c r="K15" s="384"/>
      <c r="L15" s="367"/>
      <c r="M15" s="366"/>
      <c r="N15" s="367">
        <v>50169.22</v>
      </c>
      <c r="O15" s="367"/>
      <c r="P15" s="367"/>
      <c r="Q15" s="385"/>
      <c r="R15" s="367"/>
      <c r="S15" s="386"/>
    </row>
    <row r="16" spans="1:20" s="11" customFormat="1" ht="30" customHeight="1" thickBot="1" x14ac:dyDescent="0.3">
      <c r="A16" s="225">
        <v>72</v>
      </c>
      <c r="B16" s="369"/>
      <c r="C16" s="370"/>
      <c r="D16" s="371"/>
      <c r="E16" s="372"/>
      <c r="F16" s="372"/>
      <c r="G16" s="372"/>
      <c r="H16" s="372"/>
      <c r="I16" s="372">
        <v>3583.52</v>
      </c>
      <c r="J16" s="373"/>
      <c r="K16" s="387"/>
      <c r="L16" s="372"/>
      <c r="M16" s="371"/>
      <c r="N16" s="372"/>
      <c r="O16" s="372"/>
      <c r="P16" s="372"/>
      <c r="Q16" s="372"/>
      <c r="R16" s="372">
        <v>3583.52</v>
      </c>
      <c r="S16" s="388"/>
    </row>
    <row r="17" spans="1:19" s="11" customFormat="1" ht="30" customHeight="1" thickBot="1" x14ac:dyDescent="0.3">
      <c r="A17" s="226">
        <v>84</v>
      </c>
      <c r="B17" s="374"/>
      <c r="C17" s="375"/>
      <c r="D17" s="376"/>
      <c r="E17" s="377"/>
      <c r="F17" s="377"/>
      <c r="G17" s="377"/>
      <c r="H17" s="377"/>
      <c r="I17" s="377"/>
      <c r="J17" s="378"/>
      <c r="K17" s="389"/>
      <c r="L17" s="377"/>
      <c r="M17" s="376"/>
      <c r="N17" s="377"/>
      <c r="O17" s="377"/>
      <c r="P17" s="377"/>
      <c r="Q17" s="377"/>
      <c r="R17" s="377"/>
      <c r="S17" s="390"/>
    </row>
    <row r="18" spans="1:19" s="11" customFormat="1" ht="17.25" customHeight="1" x14ac:dyDescent="0.2">
      <c r="A18" s="575" t="s">
        <v>0</v>
      </c>
      <c r="B18" s="570">
        <f>SUM(B10:B17)</f>
        <v>0</v>
      </c>
      <c r="C18" s="568">
        <f>SUM(C10:C16)</f>
        <v>0</v>
      </c>
      <c r="D18" s="568">
        <f t="shared" ref="D18:S18" si="0">SUM(D10:D16)</f>
        <v>427500.17</v>
      </c>
      <c r="E18" s="568">
        <f t="shared" si="0"/>
        <v>262923.88</v>
      </c>
      <c r="F18" s="568">
        <f t="shared" si="0"/>
        <v>16285486.760000002</v>
      </c>
      <c r="G18" s="577">
        <f t="shared" si="0"/>
        <v>2392992.2400000002</v>
      </c>
      <c r="H18" s="577">
        <f>SUM(H10:H16)</f>
        <v>129537.45</v>
      </c>
      <c r="I18" s="577">
        <f t="shared" si="0"/>
        <v>3583.52</v>
      </c>
      <c r="J18" s="577">
        <f>SUM(J10:J17)</f>
        <v>0</v>
      </c>
      <c r="K18" s="570">
        <f>SUM(K10:K16)</f>
        <v>0</v>
      </c>
      <c r="L18" s="568">
        <f>SUM(L10:L16)</f>
        <v>0</v>
      </c>
      <c r="M18" s="568">
        <f t="shared" si="0"/>
        <v>438117.99</v>
      </c>
      <c r="N18" s="568">
        <f t="shared" si="0"/>
        <v>269560.02</v>
      </c>
      <c r="O18" s="568">
        <f t="shared" si="0"/>
        <v>16692414.889999999</v>
      </c>
      <c r="P18" s="568">
        <f t="shared" si="0"/>
        <v>2452717.5</v>
      </c>
      <c r="Q18" s="568">
        <f t="shared" si="0"/>
        <v>132855.53</v>
      </c>
      <c r="R18" s="568">
        <f t="shared" si="0"/>
        <v>3583.52</v>
      </c>
      <c r="S18" s="583">
        <f t="shared" si="0"/>
        <v>0</v>
      </c>
    </row>
    <row r="19" spans="1:19" s="11" customFormat="1" ht="18.75" customHeight="1" thickBot="1" x14ac:dyDescent="0.25">
      <c r="A19" s="576"/>
      <c r="B19" s="571"/>
      <c r="C19" s="569"/>
      <c r="D19" s="569"/>
      <c r="E19" s="569"/>
      <c r="F19" s="569"/>
      <c r="G19" s="578"/>
      <c r="H19" s="578"/>
      <c r="I19" s="578"/>
      <c r="J19" s="578"/>
      <c r="K19" s="571"/>
      <c r="L19" s="569"/>
      <c r="M19" s="569"/>
      <c r="N19" s="569"/>
      <c r="O19" s="569"/>
      <c r="P19" s="569"/>
      <c r="Q19" s="569"/>
      <c r="R19" s="569"/>
      <c r="S19" s="584"/>
    </row>
    <row r="20" spans="1:19" s="11" customFormat="1" ht="30" customHeight="1" thickBot="1" x14ac:dyDescent="0.3">
      <c r="A20" s="572" t="s">
        <v>155</v>
      </c>
      <c r="B20" s="573"/>
      <c r="C20" s="573"/>
      <c r="D20" s="573"/>
      <c r="E20" s="574"/>
      <c r="F20" s="580">
        <f>SUM(B18:J19)</f>
        <v>19502024.020000003</v>
      </c>
      <c r="G20" s="581"/>
      <c r="H20" s="581"/>
      <c r="I20" s="581"/>
      <c r="J20" s="582"/>
      <c r="K20" s="580">
        <f>SUM(K18:S19)</f>
        <v>19989249.449999999</v>
      </c>
      <c r="L20" s="581"/>
      <c r="M20" s="581"/>
      <c r="N20" s="581"/>
      <c r="O20" s="581"/>
      <c r="P20" s="581"/>
      <c r="Q20" s="581"/>
      <c r="R20" s="581"/>
      <c r="S20" s="582"/>
    </row>
    <row r="21" spans="1:19" s="1" customFormat="1" ht="15" x14ac:dyDescent="0.2"/>
    <row r="22" spans="1:19" ht="15.75" customHeight="1" x14ac:dyDescent="0.2">
      <c r="A22" s="17"/>
      <c r="B22" s="194"/>
      <c r="C22" s="17"/>
      <c r="D22" s="18"/>
      <c r="E22" s="18"/>
      <c r="F22" s="17"/>
      <c r="G22" s="16"/>
      <c r="H22" s="29"/>
      <c r="I22" s="35"/>
      <c r="J22" s="19"/>
      <c r="K22" s="19"/>
      <c r="L22" s="19"/>
      <c r="N22" s="579" t="s">
        <v>146</v>
      </c>
      <c r="O22" s="579"/>
      <c r="P22" s="579"/>
      <c r="Q22" s="579"/>
      <c r="R22" s="579"/>
    </row>
    <row r="23" spans="1:19" x14ac:dyDescent="0.2">
      <c r="A23" s="17"/>
      <c r="B23" s="17"/>
      <c r="C23" s="17"/>
      <c r="D23" s="18"/>
      <c r="E23" s="18"/>
      <c r="F23" s="17"/>
      <c r="H23" s="36"/>
      <c r="I23" s="19"/>
      <c r="J23" s="19"/>
      <c r="K23" s="35"/>
      <c r="L23" s="19"/>
    </row>
    <row r="24" spans="1:19" s="4" customFormat="1" ht="13.15" customHeight="1" x14ac:dyDescent="0.25">
      <c r="E24" s="5"/>
      <c r="P24" s="14"/>
    </row>
    <row r="25" spans="1:19" s="4" customFormat="1" ht="15.75" x14ac:dyDescent="0.25">
      <c r="E25" s="5"/>
    </row>
    <row r="26" spans="1:19" s="1" customFormat="1" ht="25.5" customHeight="1" x14ac:dyDescent="0.2">
      <c r="M26" s="8"/>
      <c r="N26" s="8"/>
      <c r="O26" s="8"/>
      <c r="P26" s="12"/>
      <c r="Q26" s="8"/>
      <c r="R26" s="8"/>
      <c r="S26" s="8"/>
    </row>
    <row r="27" spans="1:19" s="1" customFormat="1" ht="15" x14ac:dyDescent="0.2">
      <c r="A27" s="15"/>
      <c r="B27" s="15"/>
      <c r="C27" s="15"/>
      <c r="I27" s="15"/>
      <c r="J27" s="15"/>
      <c r="K27" s="15"/>
      <c r="L27" s="15"/>
      <c r="M27" s="6"/>
      <c r="N27" s="13"/>
      <c r="O27" s="13"/>
      <c r="P27" s="13"/>
      <c r="Q27" s="15"/>
      <c r="R27" s="15"/>
    </row>
    <row r="28" spans="1:19" s="1" customFormat="1" ht="15" x14ac:dyDescent="0.2">
      <c r="G28" s="13"/>
      <c r="H28" s="13"/>
      <c r="I28" s="13"/>
      <c r="J28" s="13"/>
      <c r="K28" s="13"/>
      <c r="L28" s="13"/>
      <c r="M28" s="13"/>
      <c r="N28" s="13"/>
      <c r="O28" s="13"/>
    </row>
    <row r="29" spans="1:19" s="1" customFormat="1" ht="15" x14ac:dyDescent="0.2"/>
    <row r="30" spans="1:19" s="1" customFormat="1" ht="15" x14ac:dyDescent="0.2"/>
    <row r="31" spans="1:19" s="1" customFormat="1" ht="15" x14ac:dyDescent="0.2"/>
    <row r="32" spans="1:19" s="1" customFormat="1" ht="15" x14ac:dyDescent="0.2"/>
    <row r="33" s="1" customFormat="1" ht="15" x14ac:dyDescent="0.2"/>
    <row r="34" s="1" customFormat="1" ht="15" x14ac:dyDescent="0.2"/>
    <row r="35" s="1" customFormat="1" ht="15" x14ac:dyDescent="0.2"/>
    <row r="36" s="1" customFormat="1" ht="15" x14ac:dyDescent="0.2"/>
    <row r="37" s="1" customFormat="1" ht="15" x14ac:dyDescent="0.2"/>
    <row r="38" s="1" customFormat="1" ht="15" x14ac:dyDescent="0.2"/>
    <row r="39" s="1" customFormat="1" ht="15" x14ac:dyDescent="0.2"/>
    <row r="40" s="1" customFormat="1" ht="15" x14ac:dyDescent="0.2"/>
    <row r="41" s="1" customFormat="1" ht="15" x14ac:dyDescent="0.2"/>
    <row r="42" s="1" customFormat="1" ht="15" x14ac:dyDescent="0.2"/>
    <row r="43" s="1" customFormat="1" ht="15" x14ac:dyDescent="0.2"/>
    <row r="44" s="1" customFormat="1" ht="15" x14ac:dyDescent="0.2"/>
    <row r="45" s="1" customFormat="1" ht="15" x14ac:dyDescent="0.2"/>
    <row r="46" s="1" customFormat="1" ht="15" x14ac:dyDescent="0.2"/>
    <row r="47" s="1" customFormat="1" ht="15" x14ac:dyDescent="0.2"/>
    <row r="48" s="1" customFormat="1" ht="15" x14ac:dyDescent="0.2"/>
    <row r="49" s="1" customFormat="1" ht="15" x14ac:dyDescent="0.2"/>
    <row r="50" s="1" customFormat="1" ht="15" x14ac:dyDescent="0.2"/>
    <row r="51" s="1" customFormat="1" ht="15" x14ac:dyDescent="0.2"/>
    <row r="52" s="1" customFormat="1" ht="15" x14ac:dyDescent="0.2"/>
    <row r="53" s="1" customFormat="1" ht="15" x14ac:dyDescent="0.2"/>
    <row r="54" s="1" customFormat="1" ht="15" x14ac:dyDescent="0.2"/>
    <row r="55" s="1" customFormat="1" ht="15" x14ac:dyDescent="0.2"/>
    <row r="56" s="1" customFormat="1" ht="15" x14ac:dyDescent="0.2"/>
    <row r="57" s="1" customFormat="1" ht="15" x14ac:dyDescent="0.2"/>
    <row r="58" s="1" customFormat="1" ht="15" x14ac:dyDescent="0.2"/>
    <row r="59" s="1" customFormat="1" ht="15" x14ac:dyDescent="0.2"/>
    <row r="60" s="1" customFormat="1" ht="15" x14ac:dyDescent="0.2"/>
    <row r="61" s="1" customFormat="1" ht="15" x14ac:dyDescent="0.2"/>
    <row r="62" s="1" customFormat="1" ht="15" x14ac:dyDescent="0.2"/>
    <row r="63" s="1" customFormat="1" ht="15" x14ac:dyDescent="0.2"/>
    <row r="64" s="1" customFormat="1" ht="15" x14ac:dyDescent="0.2"/>
    <row r="65" s="1" customFormat="1" ht="15" x14ac:dyDescent="0.2"/>
    <row r="66" s="1" customFormat="1" ht="15" x14ac:dyDescent="0.2"/>
    <row r="67" s="1" customFormat="1" ht="15" x14ac:dyDescent="0.2"/>
    <row r="68" s="1" customFormat="1" ht="15" x14ac:dyDescent="0.2"/>
    <row r="69" s="1" customFormat="1" ht="15" x14ac:dyDescent="0.2"/>
    <row r="70" s="1" customFormat="1" ht="15" x14ac:dyDescent="0.2"/>
    <row r="71" s="1" customFormat="1" ht="15" x14ac:dyDescent="0.2"/>
  </sheetData>
  <sheetProtection password="C3BA" sheet="1" objects="1" scenarios="1" selectLockedCells="1" selectUnlockedCells="1"/>
  <mergeCells count="43">
    <mergeCell ref="N22:R22"/>
    <mergeCell ref="D2:N2"/>
    <mergeCell ref="Q18:Q19"/>
    <mergeCell ref="J18:J19"/>
    <mergeCell ref="H8:H9"/>
    <mergeCell ref="F20:J20"/>
    <mergeCell ref="F18:F19"/>
    <mergeCell ref="G18:G19"/>
    <mergeCell ref="K20:S20"/>
    <mergeCell ref="S18:S19"/>
    <mergeCell ref="O8:O9"/>
    <mergeCell ref="F8:F9"/>
    <mergeCell ref="S8:S9"/>
    <mergeCell ref="H18:H19"/>
    <mergeCell ref="K8:M8"/>
    <mergeCell ref="P18:P19"/>
    <mergeCell ref="O18:O19"/>
    <mergeCell ref="R18:R19"/>
    <mergeCell ref="M18:M19"/>
    <mergeCell ref="N8:N9"/>
    <mergeCell ref="P8:P9"/>
    <mergeCell ref="L18:L19"/>
    <mergeCell ref="K18:K19"/>
    <mergeCell ref="N18:N19"/>
    <mergeCell ref="A20:E20"/>
    <mergeCell ref="B18:B19"/>
    <mergeCell ref="D18:D19"/>
    <mergeCell ref="E18:E19"/>
    <mergeCell ref="C18:C19"/>
    <mergeCell ref="A18:A19"/>
    <mergeCell ref="I18:I19"/>
    <mergeCell ref="A3:N3"/>
    <mergeCell ref="E8:E9"/>
    <mergeCell ref="G8:G9"/>
    <mergeCell ref="J8:J9"/>
    <mergeCell ref="A4:J4"/>
    <mergeCell ref="B7:J7"/>
    <mergeCell ref="B8:D8"/>
    <mergeCell ref="I8:I9"/>
    <mergeCell ref="K7:S7"/>
    <mergeCell ref="A7:A8"/>
    <mergeCell ref="Q8:Q9"/>
    <mergeCell ref="R8:R9"/>
  </mergeCells>
  <phoneticPr fontId="0" type="noConversion"/>
  <pageMargins left="0.15748031496062992" right="0.15748031496062992" top="0.35433070866141736" bottom="0.6692913385826772" header="0.6692913385826772" footer="0.27559055118110237"/>
  <pageSetup paperSize="9" scale="62" fitToHeight="0" orientation="landscape" r:id="rId1"/>
  <headerFooter alignWithMargins="0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A36" zoomScaleSheetLayoutView="80" workbookViewId="0">
      <selection activeCell="B62" sqref="B62"/>
    </sheetView>
  </sheetViews>
  <sheetFormatPr defaultColWidth="9.140625" defaultRowHeight="15.75" x14ac:dyDescent="0.25"/>
  <cols>
    <col min="1" max="1" width="10.140625" style="4" customWidth="1"/>
    <col min="2" max="2" width="34.140625" style="4" customWidth="1"/>
    <col min="3" max="3" width="18.5703125" style="5" customWidth="1"/>
    <col min="4" max="4" width="15.42578125" style="5" customWidth="1"/>
    <col min="5" max="5" width="15.5703125" style="5" customWidth="1"/>
    <col min="6" max="6" width="17" style="4" customWidth="1"/>
    <col min="7" max="7" width="13.85546875" style="4" customWidth="1"/>
    <col min="8" max="8" width="17.28515625" style="4" customWidth="1"/>
    <col min="9" max="9" width="15.140625" style="4" customWidth="1"/>
    <col min="10" max="10" width="13.7109375" style="4" customWidth="1"/>
    <col min="11" max="11" width="16.7109375" style="4" customWidth="1"/>
    <col min="12" max="13" width="15.140625" style="4" customWidth="1"/>
    <col min="14" max="14" width="16" style="4" customWidth="1"/>
    <col min="15" max="15" width="17.140625" style="4" customWidth="1"/>
    <col min="16" max="16" width="16.7109375" style="4" hidden="1" customWidth="1"/>
    <col min="17" max="17" width="16.42578125" style="4" hidden="1" customWidth="1"/>
    <col min="18" max="16384" width="9.140625" style="4"/>
  </cols>
  <sheetData>
    <row r="1" spans="1:17" ht="18.75" customHeight="1" x14ac:dyDescent="0.3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87"/>
      <c r="M1" s="83"/>
      <c r="N1" s="53"/>
      <c r="O1" s="53"/>
      <c r="P1" s="44"/>
      <c r="Q1" s="44"/>
    </row>
    <row r="2" spans="1:17" ht="18.75" customHeight="1" x14ac:dyDescent="0.35">
      <c r="A2" s="600" t="s">
        <v>196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44"/>
      <c r="Q2" s="44"/>
    </row>
    <row r="3" spans="1:17" s="46" customFormat="1" ht="32.25" customHeight="1" x14ac:dyDescent="0.3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45" t="s">
        <v>64</v>
      </c>
      <c r="Q3" s="45" t="s">
        <v>65</v>
      </c>
    </row>
    <row r="4" spans="1:17" s="46" customFormat="1" ht="36.75" customHeight="1" x14ac:dyDescent="0.25">
      <c r="A4" s="601" t="s">
        <v>72</v>
      </c>
      <c r="B4" s="601"/>
      <c r="C4" s="227" t="s">
        <v>90</v>
      </c>
      <c r="D4" s="227"/>
      <c r="E4" s="227"/>
      <c r="F4" s="228"/>
      <c r="G4" s="4"/>
      <c r="H4" s="4"/>
      <c r="I4" s="4"/>
      <c r="J4" s="4"/>
      <c r="K4" s="4"/>
      <c r="L4" s="4"/>
      <c r="M4" s="4"/>
      <c r="N4" s="4"/>
      <c r="O4" s="4"/>
      <c r="P4" s="47"/>
      <c r="Q4" s="47"/>
    </row>
    <row r="5" spans="1:17" s="46" customFormat="1" ht="14.45" customHeight="1" x14ac:dyDescent="0.25">
      <c r="A5" s="602" t="s">
        <v>73</v>
      </c>
      <c r="B5" s="602"/>
      <c r="C5" s="229"/>
      <c r="D5" s="229"/>
      <c r="E5" s="229"/>
      <c r="F5" s="230"/>
      <c r="G5" s="4"/>
      <c r="H5" s="4"/>
      <c r="I5" s="4"/>
      <c r="J5" s="4"/>
      <c r="K5" s="4"/>
      <c r="L5" s="4"/>
      <c r="M5" s="4"/>
      <c r="N5" s="4"/>
      <c r="O5" s="4"/>
      <c r="P5" s="47"/>
      <c r="Q5" s="47"/>
    </row>
    <row r="6" spans="1:17" ht="14.45" customHeight="1" x14ac:dyDescent="0.25">
      <c r="A6" s="231"/>
      <c r="B6" s="231"/>
      <c r="C6" s="232"/>
      <c r="D6" s="233"/>
      <c r="E6" s="233"/>
      <c r="F6" s="230" t="s">
        <v>150</v>
      </c>
      <c r="P6" s="48">
        <f>SUM(P7:P8)</f>
        <v>0</v>
      </c>
      <c r="Q6" s="48">
        <f>SUM(Q7:Q8)</f>
        <v>0</v>
      </c>
    </row>
    <row r="7" spans="1:17" ht="42.75" customHeight="1" x14ac:dyDescent="0.25">
      <c r="A7" s="234"/>
      <c r="B7" s="603" t="s">
        <v>13</v>
      </c>
      <c r="C7" s="604"/>
      <c r="D7" s="402" t="s">
        <v>152</v>
      </c>
      <c r="E7" s="403" t="s">
        <v>133</v>
      </c>
      <c r="F7" s="402" t="s">
        <v>153</v>
      </c>
      <c r="I7" s="54"/>
      <c r="J7" s="54"/>
      <c r="P7" s="4">
        <v>0</v>
      </c>
      <c r="Q7" s="4">
        <v>0</v>
      </c>
    </row>
    <row r="8" spans="1:17" ht="14.45" customHeight="1" x14ac:dyDescent="0.25">
      <c r="A8" s="235"/>
      <c r="B8" s="592" t="s">
        <v>227</v>
      </c>
      <c r="C8" s="593"/>
      <c r="D8" s="393">
        <f>SUM(D9:D11)</f>
        <v>2920204.75</v>
      </c>
      <c r="E8" s="393">
        <f t="shared" ref="E8:F8" si="0">SUM(E9:E11)</f>
        <v>2820492.4099999997</v>
      </c>
      <c r="F8" s="393">
        <f t="shared" si="0"/>
        <v>2890835.49</v>
      </c>
      <c r="G8" s="55"/>
      <c r="H8" s="55"/>
      <c r="I8" s="55"/>
      <c r="J8" s="55"/>
      <c r="P8" s="4">
        <v>0</v>
      </c>
      <c r="Q8" s="4">
        <v>0</v>
      </c>
    </row>
    <row r="9" spans="1:17" ht="14.45" customHeight="1" x14ac:dyDescent="0.25">
      <c r="A9" s="235"/>
      <c r="B9" s="594" t="s">
        <v>228</v>
      </c>
      <c r="C9" s="595"/>
      <c r="D9" s="394">
        <v>321995</v>
      </c>
      <c r="E9" s="394">
        <v>195633.42</v>
      </c>
      <c r="F9" s="394">
        <v>255358.68</v>
      </c>
      <c r="G9" s="55"/>
      <c r="H9" s="55"/>
      <c r="I9" s="55"/>
      <c r="J9" s="55"/>
      <c r="P9" s="4">
        <v>0</v>
      </c>
      <c r="Q9" s="4">
        <v>0</v>
      </c>
    </row>
    <row r="10" spans="1:17" ht="14.45" customHeight="1" x14ac:dyDescent="0.25">
      <c r="A10" s="235"/>
      <c r="B10" s="236" t="s">
        <v>229</v>
      </c>
      <c r="C10" s="237"/>
      <c r="D10" s="394">
        <v>2197359</v>
      </c>
      <c r="E10" s="394">
        <v>2197358.8199999998</v>
      </c>
      <c r="F10" s="394">
        <v>2197358.8199999998</v>
      </c>
      <c r="G10" s="55"/>
      <c r="H10" s="55"/>
      <c r="I10" s="55"/>
      <c r="J10" s="55"/>
    </row>
    <row r="11" spans="1:17" ht="14.45" customHeight="1" x14ac:dyDescent="0.25">
      <c r="A11" s="235"/>
      <c r="B11" s="236" t="s">
        <v>230</v>
      </c>
      <c r="C11" s="237"/>
      <c r="D11" s="394">
        <v>400850.75</v>
      </c>
      <c r="E11" s="394">
        <v>427500.17</v>
      </c>
      <c r="F11" s="394">
        <v>438117.99</v>
      </c>
      <c r="G11" s="55"/>
      <c r="H11" s="55"/>
      <c r="I11" s="55"/>
      <c r="J11" s="55"/>
      <c r="P11" s="4">
        <v>0</v>
      </c>
      <c r="Q11" s="4">
        <v>0</v>
      </c>
    </row>
    <row r="12" spans="1:17" ht="35.25" customHeight="1" x14ac:dyDescent="0.25">
      <c r="A12" s="238"/>
      <c r="B12" s="596" t="s">
        <v>74</v>
      </c>
      <c r="C12" s="597"/>
      <c r="D12" s="396">
        <v>255890</v>
      </c>
      <c r="E12" s="396">
        <v>262923.88</v>
      </c>
      <c r="F12" s="396">
        <v>269560.02</v>
      </c>
      <c r="G12" s="55"/>
      <c r="H12" s="55"/>
      <c r="I12" s="56"/>
      <c r="J12" s="56"/>
      <c r="P12" s="4">
        <v>0</v>
      </c>
      <c r="Q12" s="4">
        <v>0</v>
      </c>
    </row>
    <row r="13" spans="1:17" ht="17.25" customHeight="1" x14ac:dyDescent="0.25">
      <c r="A13" s="238"/>
      <c r="B13" s="598" t="s">
        <v>82</v>
      </c>
      <c r="C13" s="599"/>
      <c r="D13" s="396">
        <v>16034355.25</v>
      </c>
      <c r="E13" s="396">
        <v>16285486.76</v>
      </c>
      <c r="F13" s="396">
        <v>16692414.890000001</v>
      </c>
      <c r="G13" s="55"/>
      <c r="H13" s="55"/>
      <c r="I13" s="56"/>
      <c r="J13" s="56"/>
      <c r="P13" s="4">
        <v>0</v>
      </c>
      <c r="Q13" s="4">
        <v>0</v>
      </c>
    </row>
    <row r="14" spans="1:17" ht="18" customHeight="1" x14ac:dyDescent="0.25">
      <c r="A14" s="238"/>
      <c r="B14" s="588" t="s">
        <v>111</v>
      </c>
      <c r="C14" s="589"/>
      <c r="D14" s="395"/>
      <c r="E14" s="395"/>
      <c r="F14" s="395"/>
      <c r="G14" s="55"/>
      <c r="H14" s="55"/>
      <c r="I14" s="56"/>
      <c r="J14" s="56"/>
    </row>
    <row r="15" spans="1:17" x14ac:dyDescent="0.25">
      <c r="A15" s="238"/>
      <c r="B15" s="588" t="s">
        <v>42</v>
      </c>
      <c r="C15" s="589"/>
      <c r="D15" s="396">
        <v>126087</v>
      </c>
      <c r="E15" s="396">
        <v>129537.45</v>
      </c>
      <c r="F15" s="396">
        <v>132855.53</v>
      </c>
      <c r="G15" s="55"/>
      <c r="H15" s="55"/>
      <c r="I15" s="56"/>
      <c r="J15" s="56"/>
    </row>
    <row r="16" spans="1:17" ht="35.25" customHeight="1" x14ac:dyDescent="0.25">
      <c r="A16" s="239"/>
      <c r="B16" s="590" t="s">
        <v>75</v>
      </c>
      <c r="C16" s="591"/>
      <c r="D16" s="397">
        <v>3585</v>
      </c>
      <c r="E16" s="397">
        <v>3583.52</v>
      </c>
      <c r="F16" s="397">
        <v>3583.52</v>
      </c>
      <c r="G16" s="55"/>
      <c r="H16" s="55"/>
      <c r="I16" s="57"/>
      <c r="J16" s="57"/>
    </row>
    <row r="17" spans="1:17" x14ac:dyDescent="0.25">
      <c r="A17" s="239"/>
      <c r="B17" s="615" t="s">
        <v>43</v>
      </c>
      <c r="C17" s="616"/>
      <c r="D17" s="398"/>
      <c r="E17" s="398"/>
      <c r="F17" s="398"/>
      <c r="G17" s="55"/>
      <c r="H17" s="55"/>
      <c r="I17" s="57"/>
      <c r="J17" s="57"/>
    </row>
    <row r="18" spans="1:17" ht="31.5" x14ac:dyDescent="0.25">
      <c r="A18" s="239"/>
      <c r="B18" s="240" t="s">
        <v>98</v>
      </c>
      <c r="C18" s="241"/>
      <c r="D18" s="399">
        <v>0</v>
      </c>
      <c r="E18" s="401"/>
      <c r="F18" s="401"/>
      <c r="G18" s="55"/>
      <c r="H18" s="55"/>
      <c r="I18" s="57"/>
      <c r="J18" s="57"/>
    </row>
    <row r="19" spans="1:17" x14ac:dyDescent="0.25">
      <c r="A19" s="242"/>
      <c r="B19" s="617" t="s">
        <v>76</v>
      </c>
      <c r="C19" s="618"/>
      <c r="D19" s="400">
        <f>SUM(D8+D12+D13+D14+D15+D16+D17+D18)</f>
        <v>19340122</v>
      </c>
      <c r="E19" s="400">
        <f t="shared" ref="E19:F19" si="1">SUM(E8+E12+E13+E14+E15+E16+E17)</f>
        <v>19502024.02</v>
      </c>
      <c r="F19" s="400">
        <f t="shared" si="1"/>
        <v>19989249.450000003</v>
      </c>
      <c r="I19" s="55"/>
      <c r="J19" s="55"/>
    </row>
    <row r="20" spans="1:17" x14ac:dyDescent="0.25">
      <c r="A20" s="627"/>
      <c r="B20" s="628"/>
      <c r="C20" s="629"/>
      <c r="D20" s="58"/>
      <c r="E20" s="96"/>
      <c r="F20" s="59"/>
      <c r="G20" s="60"/>
    </row>
    <row r="21" spans="1:17" x14ac:dyDescent="0.25">
      <c r="A21" s="631" t="s">
        <v>77</v>
      </c>
      <c r="B21" s="631"/>
      <c r="C21" s="631"/>
      <c r="D21" s="243"/>
      <c r="E21" s="243"/>
      <c r="F21" s="244"/>
      <c r="G21" s="245"/>
      <c r="H21" s="246"/>
      <c r="I21" s="246"/>
      <c r="J21" s="246"/>
      <c r="K21" s="246"/>
      <c r="L21" s="246"/>
      <c r="M21" s="246"/>
      <c r="N21" s="247"/>
      <c r="O21" s="247"/>
    </row>
    <row r="22" spans="1:17" x14ac:dyDescent="0.25">
      <c r="A22" s="630" t="s">
        <v>61</v>
      </c>
      <c r="B22" s="630"/>
      <c r="C22" s="630"/>
      <c r="D22" s="626" t="s">
        <v>78</v>
      </c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</row>
    <row r="23" spans="1:17" ht="45" x14ac:dyDescent="0.25">
      <c r="A23" s="613" t="s">
        <v>62</v>
      </c>
      <c r="B23" s="609" t="s">
        <v>63</v>
      </c>
      <c r="C23" s="611" t="s">
        <v>152</v>
      </c>
      <c r="D23" s="621" t="s">
        <v>226</v>
      </c>
      <c r="E23" s="622"/>
      <c r="F23" s="623"/>
      <c r="G23" s="624" t="s">
        <v>44</v>
      </c>
      <c r="H23" s="624" t="s">
        <v>83</v>
      </c>
      <c r="I23" s="624" t="s">
        <v>41</v>
      </c>
      <c r="J23" s="624" t="s">
        <v>42</v>
      </c>
      <c r="K23" s="624" t="s">
        <v>84</v>
      </c>
      <c r="L23" s="624" t="s">
        <v>43</v>
      </c>
      <c r="M23" s="222" t="s">
        <v>99</v>
      </c>
      <c r="N23" s="619" t="s">
        <v>134</v>
      </c>
      <c r="O23" s="619" t="s">
        <v>163</v>
      </c>
    </row>
    <row r="24" spans="1:17" ht="43.5" customHeight="1" x14ac:dyDescent="0.25">
      <c r="A24" s="614"/>
      <c r="B24" s="610"/>
      <c r="C24" s="612"/>
      <c r="D24" s="263" t="s">
        <v>105</v>
      </c>
      <c r="E24" s="263" t="s">
        <v>47</v>
      </c>
      <c r="F24" s="263" t="s">
        <v>48</v>
      </c>
      <c r="G24" s="625"/>
      <c r="H24" s="625"/>
      <c r="I24" s="625"/>
      <c r="J24" s="625"/>
      <c r="K24" s="625"/>
      <c r="L24" s="625"/>
      <c r="M24" s="264"/>
      <c r="N24" s="620"/>
      <c r="O24" s="620"/>
    </row>
    <row r="25" spans="1:17" ht="18.75" x14ac:dyDescent="0.3">
      <c r="A25" s="248">
        <v>3</v>
      </c>
      <c r="B25" s="249" t="s">
        <v>66</v>
      </c>
      <c r="C25" s="404">
        <f>C26+C30+C36+C39+C42+C44</f>
        <v>16583840</v>
      </c>
      <c r="D25" s="419">
        <f t="shared" ref="D25:M25" si="2">D26+D30+D36+D42</f>
        <v>0</v>
      </c>
      <c r="E25" s="419">
        <f>E26+E30+E36+E39+E42</f>
        <v>0</v>
      </c>
      <c r="F25" s="419">
        <f t="shared" si="2"/>
        <v>37724.29</v>
      </c>
      <c r="G25" s="419">
        <f t="shared" si="2"/>
        <v>255890</v>
      </c>
      <c r="H25" s="419">
        <f>H26+H30+H36+H42+H44</f>
        <v>15932792.050000001</v>
      </c>
      <c r="I25" s="419">
        <f t="shared" si="2"/>
        <v>242361.5</v>
      </c>
      <c r="J25" s="419">
        <f t="shared" si="2"/>
        <v>111487.16</v>
      </c>
      <c r="K25" s="419">
        <f t="shared" si="2"/>
        <v>3585</v>
      </c>
      <c r="L25" s="419">
        <f t="shared" si="2"/>
        <v>0</v>
      </c>
      <c r="M25" s="419">
        <f t="shared" si="2"/>
        <v>0</v>
      </c>
      <c r="N25" s="419">
        <f>N26+N30+N36+N39+N42+N44</f>
        <v>16793151.490000002</v>
      </c>
      <c r="O25" s="419">
        <f>O26+O30+O36+O39+O42+O44</f>
        <v>17234056.66</v>
      </c>
    </row>
    <row r="26" spans="1:17" ht="18.75" x14ac:dyDescent="0.3">
      <c r="A26" s="250">
        <v>31</v>
      </c>
      <c r="B26" s="251" t="s">
        <v>2</v>
      </c>
      <c r="C26" s="405">
        <f t="shared" ref="C26:M26" si="3">C27+C28+C29</f>
        <v>11010021</v>
      </c>
      <c r="D26" s="416">
        <f t="shared" si="3"/>
        <v>0</v>
      </c>
      <c r="E26" s="416">
        <f t="shared" si="3"/>
        <v>0</v>
      </c>
      <c r="F26" s="416">
        <f t="shared" si="3"/>
        <v>0</v>
      </c>
      <c r="G26" s="416">
        <f t="shared" si="3"/>
        <v>0</v>
      </c>
      <c r="H26" s="416">
        <f t="shared" si="3"/>
        <v>11010021</v>
      </c>
      <c r="I26" s="416">
        <f t="shared" si="3"/>
        <v>0</v>
      </c>
      <c r="J26" s="416">
        <f t="shared" si="3"/>
        <v>0</v>
      </c>
      <c r="K26" s="416">
        <f t="shared" si="3"/>
        <v>0</v>
      </c>
      <c r="L26" s="416">
        <f t="shared" si="3"/>
        <v>0</v>
      </c>
      <c r="M26" s="416">
        <f t="shared" si="3"/>
        <v>0</v>
      </c>
      <c r="N26" s="416">
        <v>11307452.390000001</v>
      </c>
      <c r="O26" s="425">
        <v>11590682.859999999</v>
      </c>
    </row>
    <row r="27" spans="1:17" ht="18.75" hidden="1" x14ac:dyDescent="0.3">
      <c r="A27" s="252">
        <v>311</v>
      </c>
      <c r="B27" s="253" t="s">
        <v>67</v>
      </c>
      <c r="C27" s="406">
        <v>9380583</v>
      </c>
      <c r="D27" s="414"/>
      <c r="E27" s="414"/>
      <c r="F27" s="414"/>
      <c r="G27" s="414"/>
      <c r="H27" s="414">
        <v>9380583</v>
      </c>
      <c r="I27" s="414"/>
      <c r="J27" s="414"/>
      <c r="K27" s="414"/>
      <c r="L27" s="414"/>
      <c r="M27" s="414"/>
      <c r="N27" s="414"/>
      <c r="O27" s="426"/>
    </row>
    <row r="28" spans="1:17" s="51" customFormat="1" ht="18.75" hidden="1" x14ac:dyDescent="0.3">
      <c r="A28" s="254">
        <v>312</v>
      </c>
      <c r="B28" s="253" t="s">
        <v>68</v>
      </c>
      <c r="C28" s="406">
        <v>303006</v>
      </c>
      <c r="D28" s="414"/>
      <c r="E28" s="413"/>
      <c r="F28" s="413"/>
      <c r="G28" s="413"/>
      <c r="H28" s="413">
        <v>303006</v>
      </c>
      <c r="I28" s="413"/>
      <c r="J28" s="413"/>
      <c r="K28" s="413"/>
      <c r="L28" s="413"/>
      <c r="M28" s="413"/>
      <c r="N28" s="414"/>
      <c r="O28" s="426"/>
      <c r="P28" s="50">
        <f>P5+P21</f>
        <v>0</v>
      </c>
      <c r="Q28" s="49">
        <f>Q5+Q21</f>
        <v>0</v>
      </c>
    </row>
    <row r="29" spans="1:17" s="51" customFormat="1" ht="18.75" hidden="1" x14ac:dyDescent="0.3">
      <c r="A29" s="254">
        <v>313</v>
      </c>
      <c r="B29" s="253" t="s">
        <v>3</v>
      </c>
      <c r="C29" s="406">
        <v>1326432</v>
      </c>
      <c r="D29" s="414"/>
      <c r="E29" s="415"/>
      <c r="F29" s="415"/>
      <c r="G29" s="415"/>
      <c r="H29" s="415">
        <v>1326432</v>
      </c>
      <c r="I29" s="415"/>
      <c r="J29" s="415"/>
      <c r="K29" s="415"/>
      <c r="L29" s="415"/>
      <c r="M29" s="415"/>
      <c r="N29" s="414"/>
      <c r="O29" s="426"/>
      <c r="P29" s="52"/>
      <c r="Q29" s="52"/>
    </row>
    <row r="30" spans="1:17" ht="20.25" customHeight="1" x14ac:dyDescent="0.3">
      <c r="A30" s="255">
        <v>32</v>
      </c>
      <c r="B30" s="256" t="s">
        <v>4</v>
      </c>
      <c r="C30" s="405">
        <f>SUM(C31:C35)</f>
        <v>5455828</v>
      </c>
      <c r="D30" s="416">
        <f>D31+D32+D33+D35</f>
        <v>0</v>
      </c>
      <c r="E30" s="416">
        <f>E31+E32+E33+E34+E35</f>
        <v>0</v>
      </c>
      <c r="F30" s="416">
        <f>F31+F32+F33+F35</f>
        <v>37724.29</v>
      </c>
      <c r="G30" s="416">
        <f>G31+G32+G33+G35</f>
        <v>255890</v>
      </c>
      <c r="H30" s="416">
        <f>H31+H32+H33+H34+H35</f>
        <v>4804780.05</v>
      </c>
      <c r="I30" s="416">
        <f t="shared" ref="I30:M30" si="4">I31+I32+I33+I34+I35</f>
        <v>242361.5</v>
      </c>
      <c r="J30" s="416">
        <f t="shared" si="4"/>
        <v>111487.16</v>
      </c>
      <c r="K30" s="416">
        <f t="shared" si="4"/>
        <v>3585</v>
      </c>
      <c r="L30" s="416">
        <f t="shared" si="4"/>
        <v>0</v>
      </c>
      <c r="M30" s="416">
        <f t="shared" si="4"/>
        <v>0</v>
      </c>
      <c r="N30" s="416">
        <v>5367575.82</v>
      </c>
      <c r="O30" s="425">
        <v>5533877.4800000004</v>
      </c>
      <c r="P30" s="44"/>
      <c r="Q30" s="44"/>
    </row>
    <row r="31" spans="1:17" s="46" customFormat="1" ht="36.75" hidden="1" customHeight="1" x14ac:dyDescent="0.3">
      <c r="A31" s="254">
        <v>321</v>
      </c>
      <c r="B31" s="253" t="s">
        <v>5</v>
      </c>
      <c r="C31" s="406">
        <v>281903.24</v>
      </c>
      <c r="D31" s="414"/>
      <c r="E31" s="413"/>
      <c r="F31" s="413"/>
      <c r="G31" s="413"/>
      <c r="H31" s="414">
        <v>281903.24</v>
      </c>
      <c r="I31" s="413"/>
      <c r="J31" s="413"/>
      <c r="K31" s="413"/>
      <c r="L31" s="413"/>
      <c r="M31" s="413"/>
      <c r="N31" s="414"/>
      <c r="O31" s="426"/>
      <c r="P31" s="47"/>
      <c r="Q31" s="47"/>
    </row>
    <row r="32" spans="1:17" s="46" customFormat="1" ht="14.45" hidden="1" customHeight="1" x14ac:dyDescent="0.3">
      <c r="A32" s="254">
        <v>322</v>
      </c>
      <c r="B32" s="253" t="s">
        <v>6</v>
      </c>
      <c r="C32" s="406">
        <v>3770450</v>
      </c>
      <c r="D32" s="414"/>
      <c r="E32" s="413"/>
      <c r="F32" s="413"/>
      <c r="G32" s="413">
        <v>255890</v>
      </c>
      <c r="H32" s="413">
        <v>3336711.34</v>
      </c>
      <c r="I32" s="413">
        <v>66361.5</v>
      </c>
      <c r="J32" s="413">
        <v>111487.16</v>
      </c>
      <c r="K32" s="413"/>
      <c r="L32" s="413"/>
      <c r="M32" s="413"/>
      <c r="N32" s="414"/>
      <c r="O32" s="426"/>
      <c r="P32" s="47"/>
      <c r="Q32" s="47"/>
    </row>
    <row r="33" spans="1:17" ht="15" hidden="1" customHeight="1" x14ac:dyDescent="0.3">
      <c r="A33" s="254">
        <v>323</v>
      </c>
      <c r="B33" s="253" t="s">
        <v>7</v>
      </c>
      <c r="C33" s="406">
        <v>1248982.5</v>
      </c>
      <c r="D33" s="414"/>
      <c r="E33" s="413">
        <v>0</v>
      </c>
      <c r="F33" s="413">
        <v>37724.29</v>
      </c>
      <c r="G33" s="413"/>
      <c r="H33" s="413">
        <v>1031673.21</v>
      </c>
      <c r="I33" s="413">
        <v>176000</v>
      </c>
      <c r="J33" s="413"/>
      <c r="K33" s="413">
        <v>3585</v>
      </c>
      <c r="L33" s="413"/>
      <c r="M33" s="413"/>
      <c r="N33" s="414"/>
      <c r="O33" s="426"/>
      <c r="P33" s="48">
        <f>SUM(P35:P36)</f>
        <v>0</v>
      </c>
      <c r="Q33" s="48">
        <f>SUM(Q35:Q36)</f>
        <v>0</v>
      </c>
    </row>
    <row r="34" spans="1:17" ht="14.45" hidden="1" customHeight="1" x14ac:dyDescent="0.3">
      <c r="A34" s="254">
        <v>324</v>
      </c>
      <c r="B34" s="257" t="s">
        <v>89</v>
      </c>
      <c r="C34" s="406">
        <v>5710</v>
      </c>
      <c r="D34" s="414"/>
      <c r="E34" s="413"/>
      <c r="F34" s="413"/>
      <c r="G34" s="413"/>
      <c r="H34" s="413">
        <v>5710</v>
      </c>
      <c r="I34" s="413"/>
      <c r="J34" s="413"/>
      <c r="K34" s="413"/>
      <c r="L34" s="413"/>
      <c r="M34" s="413"/>
      <c r="N34" s="414"/>
      <c r="O34" s="426"/>
      <c r="P34" s="48"/>
      <c r="Q34" s="48"/>
    </row>
    <row r="35" spans="1:17" ht="14.45" hidden="1" customHeight="1" x14ac:dyDescent="0.3">
      <c r="A35" s="254">
        <v>329</v>
      </c>
      <c r="B35" s="253" t="s">
        <v>8</v>
      </c>
      <c r="C35" s="406">
        <v>148782.26</v>
      </c>
      <c r="D35" s="414"/>
      <c r="E35" s="414"/>
      <c r="F35" s="414"/>
      <c r="G35" s="414"/>
      <c r="H35" s="414">
        <v>148782.26</v>
      </c>
      <c r="I35" s="414"/>
      <c r="J35" s="414"/>
      <c r="K35" s="414"/>
      <c r="L35" s="414"/>
      <c r="M35" s="414"/>
      <c r="N35" s="414"/>
      <c r="O35" s="426"/>
      <c r="P35" s="4">
        <v>0</v>
      </c>
      <c r="Q35" s="4">
        <v>0</v>
      </c>
    </row>
    <row r="36" spans="1:17" ht="14.45" customHeight="1" x14ac:dyDescent="0.3">
      <c r="A36" s="255">
        <v>34</v>
      </c>
      <c r="B36" s="256" t="s">
        <v>9</v>
      </c>
      <c r="C36" s="407">
        <f>C37+C38</f>
        <v>117991</v>
      </c>
      <c r="D36" s="421">
        <f t="shared" ref="D36:M36" si="5">D38</f>
        <v>0</v>
      </c>
      <c r="E36" s="416">
        <f t="shared" si="5"/>
        <v>0</v>
      </c>
      <c r="F36" s="416">
        <f t="shared" si="5"/>
        <v>0</v>
      </c>
      <c r="G36" s="416">
        <f t="shared" si="5"/>
        <v>0</v>
      </c>
      <c r="H36" s="416">
        <f>H37+H38</f>
        <v>117991</v>
      </c>
      <c r="I36" s="416">
        <f t="shared" si="5"/>
        <v>0</v>
      </c>
      <c r="J36" s="416">
        <f t="shared" si="5"/>
        <v>0</v>
      </c>
      <c r="K36" s="416">
        <f t="shared" si="5"/>
        <v>0</v>
      </c>
      <c r="L36" s="416">
        <f t="shared" si="5"/>
        <v>0</v>
      </c>
      <c r="M36" s="416">
        <f t="shared" si="5"/>
        <v>0</v>
      </c>
      <c r="N36" s="416">
        <v>118123.28</v>
      </c>
      <c r="O36" s="425">
        <v>109496.32000000001</v>
      </c>
      <c r="P36" s="4">
        <v>0</v>
      </c>
      <c r="Q36" s="4">
        <v>0</v>
      </c>
    </row>
    <row r="37" spans="1:17" ht="14.45" hidden="1" customHeight="1" x14ac:dyDescent="0.3">
      <c r="A37" s="254">
        <v>342</v>
      </c>
      <c r="B37" s="253" t="s">
        <v>88</v>
      </c>
      <c r="C37" s="408"/>
      <c r="D37" s="421"/>
      <c r="E37" s="416"/>
      <c r="F37" s="416"/>
      <c r="G37" s="416"/>
      <c r="H37" s="420"/>
      <c r="I37" s="416"/>
      <c r="J37" s="416"/>
      <c r="K37" s="416"/>
      <c r="L37" s="416"/>
      <c r="M37" s="416"/>
      <c r="N37" s="416"/>
      <c r="O37" s="425"/>
    </row>
    <row r="38" spans="1:17" ht="14.45" hidden="1" customHeight="1" x14ac:dyDescent="0.3">
      <c r="A38" s="254">
        <v>343</v>
      </c>
      <c r="B38" s="253" t="s">
        <v>10</v>
      </c>
      <c r="C38" s="406">
        <v>117991</v>
      </c>
      <c r="D38" s="414"/>
      <c r="E38" s="414"/>
      <c r="F38" s="414"/>
      <c r="G38" s="414"/>
      <c r="H38" s="414">
        <v>117991</v>
      </c>
      <c r="I38" s="414"/>
      <c r="J38" s="414"/>
      <c r="K38" s="414"/>
      <c r="L38" s="414"/>
      <c r="M38" s="414"/>
      <c r="N38" s="414"/>
      <c r="O38" s="426"/>
      <c r="P38" s="4">
        <v>0</v>
      </c>
      <c r="Q38" s="4">
        <v>0</v>
      </c>
    </row>
    <row r="39" spans="1:17" ht="22.9" customHeight="1" x14ac:dyDescent="0.3">
      <c r="A39" s="255">
        <v>36</v>
      </c>
      <c r="B39" s="256" t="s">
        <v>224</v>
      </c>
      <c r="C39" s="405">
        <f>SUM(C40+C41)</f>
        <v>0</v>
      </c>
      <c r="D39" s="416">
        <f t="shared" ref="D39:E39" si="6">SUM(D40+D41)</f>
        <v>0</v>
      </c>
      <c r="E39" s="416">
        <f t="shared" si="6"/>
        <v>0</v>
      </c>
      <c r="F39" s="416"/>
      <c r="G39" s="416"/>
      <c r="H39" s="416"/>
      <c r="I39" s="420"/>
      <c r="J39" s="420"/>
      <c r="K39" s="420"/>
      <c r="L39" s="420"/>
      <c r="M39" s="420"/>
      <c r="N39" s="420">
        <v>0</v>
      </c>
      <c r="O39" s="427">
        <v>0</v>
      </c>
    </row>
    <row r="40" spans="1:17" ht="14.45" hidden="1" customHeight="1" x14ac:dyDescent="0.3">
      <c r="A40" s="254">
        <v>366</v>
      </c>
      <c r="B40" s="253" t="s">
        <v>116</v>
      </c>
      <c r="C40" s="409">
        <v>0</v>
      </c>
      <c r="D40" s="414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7"/>
    </row>
    <row r="41" spans="1:17" ht="14.45" hidden="1" customHeight="1" x14ac:dyDescent="0.3">
      <c r="A41" s="254">
        <v>368</v>
      </c>
      <c r="B41" s="253" t="s">
        <v>117</v>
      </c>
      <c r="C41" s="409">
        <v>0</v>
      </c>
      <c r="D41" s="414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7"/>
    </row>
    <row r="42" spans="1:17" ht="23.45" customHeight="1" x14ac:dyDescent="0.3">
      <c r="A42" s="255">
        <v>37</v>
      </c>
      <c r="B42" s="256" t="s">
        <v>225</v>
      </c>
      <c r="C42" s="407">
        <f>C43</f>
        <v>0</v>
      </c>
      <c r="D42" s="423">
        <f>C42-I42</f>
        <v>0</v>
      </c>
      <c r="E42" s="416">
        <f t="shared" ref="E42:M42" si="7">E43</f>
        <v>0</v>
      </c>
      <c r="F42" s="416">
        <f t="shared" si="7"/>
        <v>0</v>
      </c>
      <c r="G42" s="416">
        <f t="shared" si="7"/>
        <v>0</v>
      </c>
      <c r="H42" s="416">
        <f t="shared" si="7"/>
        <v>0</v>
      </c>
      <c r="I42" s="416">
        <f t="shared" si="7"/>
        <v>0</v>
      </c>
      <c r="J42" s="416">
        <f t="shared" si="7"/>
        <v>0</v>
      </c>
      <c r="K42" s="416">
        <f t="shared" si="7"/>
        <v>0</v>
      </c>
      <c r="L42" s="416">
        <f t="shared" si="7"/>
        <v>0</v>
      </c>
      <c r="M42" s="416">
        <f t="shared" si="7"/>
        <v>0</v>
      </c>
      <c r="N42" s="416">
        <v>0</v>
      </c>
      <c r="O42" s="425">
        <v>0</v>
      </c>
      <c r="P42" s="4">
        <v>0</v>
      </c>
      <c r="Q42" s="4">
        <v>0</v>
      </c>
    </row>
    <row r="43" spans="1:17" ht="5.45" hidden="1" customHeight="1" x14ac:dyDescent="0.3">
      <c r="A43" s="254">
        <v>372</v>
      </c>
      <c r="B43" s="253" t="s">
        <v>79</v>
      </c>
      <c r="C43" s="406">
        <v>0</v>
      </c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26"/>
      <c r="P43" s="4">
        <v>0</v>
      </c>
      <c r="Q43" s="4">
        <v>0</v>
      </c>
    </row>
    <row r="44" spans="1:17" ht="14.45" customHeight="1" x14ac:dyDescent="0.3">
      <c r="A44" s="255">
        <v>38</v>
      </c>
      <c r="B44" s="256" t="s">
        <v>69</v>
      </c>
      <c r="C44" s="405">
        <v>0</v>
      </c>
      <c r="D44" s="420"/>
      <c r="E44" s="420"/>
      <c r="F44" s="420"/>
      <c r="G44" s="420"/>
      <c r="H44" s="416">
        <v>0</v>
      </c>
      <c r="I44" s="420"/>
      <c r="J44" s="420"/>
      <c r="K44" s="420"/>
      <c r="L44" s="420"/>
      <c r="M44" s="420"/>
      <c r="N44" s="420">
        <v>0</v>
      </c>
      <c r="O44" s="428">
        <v>0</v>
      </c>
    </row>
    <row r="45" spans="1:17" ht="30" customHeight="1" x14ac:dyDescent="0.3">
      <c r="A45" s="255">
        <v>4</v>
      </c>
      <c r="B45" s="256" t="s">
        <v>18</v>
      </c>
      <c r="C45" s="407">
        <f>C46+C47+C48++C49+C50+C51+C53+C54+C55+C57</f>
        <v>371118</v>
      </c>
      <c r="D45" s="407">
        <f t="shared" ref="D45:M45" si="8">D46+D47+D48++D49+D50+D51+D53+D54+D55+D57</f>
        <v>0</v>
      </c>
      <c r="E45" s="407">
        <f t="shared" si="8"/>
        <v>0</v>
      </c>
      <c r="F45" s="407">
        <f t="shared" si="8"/>
        <v>175321.46</v>
      </c>
      <c r="G45" s="407">
        <f t="shared" si="8"/>
        <v>0</v>
      </c>
      <c r="H45" s="407">
        <f t="shared" si="8"/>
        <v>101563.2</v>
      </c>
      <c r="I45" s="407">
        <f t="shared" si="8"/>
        <v>79633.5</v>
      </c>
      <c r="J45" s="407">
        <f t="shared" si="8"/>
        <v>14599.84</v>
      </c>
      <c r="K45" s="407">
        <f t="shared" si="8"/>
        <v>0</v>
      </c>
      <c r="L45" s="407">
        <f t="shared" si="8"/>
        <v>0</v>
      </c>
      <c r="M45" s="407">
        <f t="shared" si="8"/>
        <v>0</v>
      </c>
      <c r="N45" s="407">
        <f>N46+N47+N48++N49+N50+N51+N52+N53+N54+N55+N57</f>
        <v>326160.67</v>
      </c>
      <c r="O45" s="407">
        <f>O46+O47+O48++O49+O50+O51+O52+O53+O54+O55+O57</f>
        <v>375112.69</v>
      </c>
      <c r="P45" s="4">
        <v>0</v>
      </c>
      <c r="Q45" s="4">
        <v>0</v>
      </c>
    </row>
    <row r="46" spans="1:17" ht="18" hidden="1" customHeight="1" x14ac:dyDescent="0.3">
      <c r="A46" s="254">
        <v>411</v>
      </c>
      <c r="B46" s="253" t="s">
        <v>49</v>
      </c>
      <c r="C46" s="406">
        <v>0</v>
      </c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14"/>
      <c r="O46" s="427"/>
    </row>
    <row r="47" spans="1:17" ht="18" hidden="1" customHeight="1" x14ac:dyDescent="0.3">
      <c r="A47" s="254">
        <v>421</v>
      </c>
      <c r="B47" s="253" t="s">
        <v>93</v>
      </c>
      <c r="C47" s="406">
        <v>0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14"/>
      <c r="O47" s="427"/>
    </row>
    <row r="48" spans="1:17" ht="23.25" hidden="1" customHeight="1" x14ac:dyDescent="0.3">
      <c r="A48" s="254">
        <v>422</v>
      </c>
      <c r="B48" s="253" t="s">
        <v>11</v>
      </c>
      <c r="C48" s="406">
        <v>292828</v>
      </c>
      <c r="D48" s="414"/>
      <c r="E48" s="414"/>
      <c r="F48" s="414">
        <v>175321.46</v>
      </c>
      <c r="G48" s="414"/>
      <c r="H48" s="414">
        <v>36545.199999999997</v>
      </c>
      <c r="I48" s="414">
        <v>66361.5</v>
      </c>
      <c r="J48" s="414">
        <v>14599.84</v>
      </c>
      <c r="K48" s="414"/>
      <c r="L48" s="414"/>
      <c r="M48" s="414"/>
      <c r="N48" s="414"/>
      <c r="O48" s="426"/>
    </row>
    <row r="49" spans="1:15" ht="18.75" hidden="1" x14ac:dyDescent="0.3">
      <c r="A49" s="254">
        <v>423</v>
      </c>
      <c r="B49" s="253" t="s">
        <v>55</v>
      </c>
      <c r="C49" s="406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29"/>
    </row>
    <row r="50" spans="1:15" ht="18.75" hidden="1" x14ac:dyDescent="0.3">
      <c r="A50" s="254">
        <v>424</v>
      </c>
      <c r="B50" s="253" t="s">
        <v>19</v>
      </c>
      <c r="C50" s="406">
        <v>0</v>
      </c>
      <c r="D50" s="422"/>
      <c r="E50" s="422"/>
      <c r="F50" s="422"/>
      <c r="G50" s="414"/>
      <c r="H50" s="422"/>
      <c r="I50" s="422"/>
      <c r="J50" s="422"/>
      <c r="K50" s="422"/>
      <c r="L50" s="422"/>
      <c r="M50" s="422"/>
      <c r="N50" s="414"/>
      <c r="O50" s="414"/>
    </row>
    <row r="51" spans="1:15" ht="18.75" hidden="1" x14ac:dyDescent="0.3">
      <c r="A51" s="254">
        <v>426</v>
      </c>
      <c r="B51" s="253" t="s">
        <v>70</v>
      </c>
      <c r="C51" s="406">
        <v>0</v>
      </c>
      <c r="D51" s="414"/>
      <c r="E51" s="414"/>
      <c r="F51" s="414">
        <v>0</v>
      </c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5" ht="25.5" x14ac:dyDescent="0.3">
      <c r="A52" s="255">
        <v>42</v>
      </c>
      <c r="B52" s="256" t="s">
        <v>37</v>
      </c>
      <c r="C52" s="406">
        <f>SUM(C46:C51)</f>
        <v>292828</v>
      </c>
      <c r="D52" s="414">
        <f t="shared" ref="D52:I52" si="9">SUM(D48:D51)</f>
        <v>0</v>
      </c>
      <c r="E52" s="414">
        <f t="shared" si="9"/>
        <v>0</v>
      </c>
      <c r="F52" s="414">
        <f t="shared" si="9"/>
        <v>175321.46</v>
      </c>
      <c r="G52" s="414">
        <f t="shared" si="9"/>
        <v>0</v>
      </c>
      <c r="H52" s="414">
        <f t="shared" si="9"/>
        <v>36545.199999999997</v>
      </c>
      <c r="I52" s="414">
        <f t="shared" si="9"/>
        <v>66361.5</v>
      </c>
      <c r="J52" s="414">
        <f t="shared" ref="J52:L52" si="10">SUM(J48:J51)</f>
        <v>14599.84</v>
      </c>
      <c r="K52" s="414">
        <f t="shared" si="10"/>
        <v>0</v>
      </c>
      <c r="L52" s="414">
        <f t="shared" si="10"/>
        <v>0</v>
      </c>
      <c r="M52" s="414"/>
      <c r="N52" s="414">
        <v>326160.67</v>
      </c>
      <c r="O52" s="414">
        <v>375112.69</v>
      </c>
    </row>
    <row r="53" spans="1:15" ht="31.5" hidden="1" customHeight="1" x14ac:dyDescent="0.3">
      <c r="A53" s="255">
        <v>451</v>
      </c>
      <c r="B53" s="256" t="s">
        <v>119</v>
      </c>
      <c r="C53" s="410">
        <v>0</v>
      </c>
      <c r="D53" s="430">
        <v>0</v>
      </c>
      <c r="E53" s="422"/>
      <c r="F53" s="430">
        <v>0</v>
      </c>
      <c r="G53" s="422">
        <v>0</v>
      </c>
      <c r="H53" s="423">
        <v>0</v>
      </c>
      <c r="I53" s="422"/>
      <c r="J53" s="422"/>
      <c r="K53" s="430">
        <v>0</v>
      </c>
      <c r="L53" s="430">
        <v>0</v>
      </c>
      <c r="M53" s="430">
        <v>0</v>
      </c>
      <c r="N53" s="414">
        <v>0</v>
      </c>
      <c r="O53" s="414">
        <v>0</v>
      </c>
    </row>
    <row r="54" spans="1:15" ht="25.5" hidden="1" x14ac:dyDescent="0.3">
      <c r="A54" s="254">
        <v>451</v>
      </c>
      <c r="B54" s="253" t="s">
        <v>198</v>
      </c>
      <c r="C54" s="410">
        <v>72790</v>
      </c>
      <c r="D54" s="422"/>
      <c r="E54" s="422"/>
      <c r="F54" s="423"/>
      <c r="G54" s="430">
        <v>0</v>
      </c>
      <c r="H54" s="423">
        <v>59518</v>
      </c>
      <c r="I54" s="430">
        <v>13272</v>
      </c>
      <c r="J54" s="422"/>
      <c r="K54" s="422">
        <v>0</v>
      </c>
      <c r="L54" s="422"/>
      <c r="M54" s="422"/>
      <c r="N54" s="414"/>
      <c r="O54" s="414"/>
    </row>
    <row r="55" spans="1:15" ht="30.75" hidden="1" customHeight="1" x14ac:dyDescent="0.3">
      <c r="A55" s="254">
        <v>451</v>
      </c>
      <c r="B55" s="253" t="s">
        <v>199</v>
      </c>
      <c r="C55" s="410">
        <v>5500</v>
      </c>
      <c r="D55" s="422"/>
      <c r="E55" s="422"/>
      <c r="F55" s="423"/>
      <c r="G55" s="430"/>
      <c r="H55" s="430">
        <v>5500</v>
      </c>
      <c r="I55" s="422"/>
      <c r="J55" s="422"/>
      <c r="K55" s="422"/>
      <c r="L55" s="422"/>
      <c r="M55" s="422"/>
      <c r="N55" s="414"/>
      <c r="O55" s="414"/>
    </row>
    <row r="56" spans="1:15" ht="44.25" customHeight="1" x14ac:dyDescent="0.3">
      <c r="A56" s="255">
        <v>45</v>
      </c>
      <c r="B56" s="474" t="s">
        <v>218</v>
      </c>
      <c r="C56" s="410">
        <f>SUM(C54:C55)</f>
        <v>78290</v>
      </c>
      <c r="D56" s="422"/>
      <c r="E56" s="422"/>
      <c r="F56" s="423"/>
      <c r="G56" s="430"/>
      <c r="H56" s="423">
        <v>65018</v>
      </c>
      <c r="I56" s="423">
        <v>13272</v>
      </c>
      <c r="J56" s="422"/>
      <c r="K56" s="422"/>
      <c r="L56" s="422"/>
      <c r="M56" s="422"/>
      <c r="N56" s="414"/>
      <c r="O56" s="414"/>
    </row>
    <row r="57" spans="1:15" ht="18.75" hidden="1" x14ac:dyDescent="0.3">
      <c r="A57" s="258">
        <v>452</v>
      </c>
      <c r="B57" s="256" t="s">
        <v>118</v>
      </c>
      <c r="C57" s="410">
        <v>0</v>
      </c>
      <c r="D57" s="422"/>
      <c r="E57" s="422"/>
      <c r="F57" s="430">
        <v>0</v>
      </c>
      <c r="G57" s="422"/>
      <c r="H57" s="423"/>
      <c r="I57" s="422"/>
      <c r="J57" s="422"/>
      <c r="K57" s="422"/>
      <c r="L57" s="422"/>
      <c r="M57" s="422"/>
      <c r="N57" s="414"/>
      <c r="O57" s="414"/>
    </row>
    <row r="58" spans="1:15" ht="24.6" customHeight="1" x14ac:dyDescent="0.3">
      <c r="A58" s="259">
        <v>5</v>
      </c>
      <c r="B58" s="260" t="s">
        <v>80</v>
      </c>
      <c r="C58" s="410">
        <f>C59</f>
        <v>187805</v>
      </c>
      <c r="D58" s="422"/>
      <c r="E58" s="422"/>
      <c r="F58" s="423">
        <v>187805</v>
      </c>
      <c r="G58" s="423"/>
      <c r="H58" s="423"/>
      <c r="I58" s="423"/>
      <c r="J58" s="423"/>
      <c r="K58" s="423"/>
      <c r="L58" s="423"/>
      <c r="M58" s="423"/>
      <c r="N58" s="423">
        <f>N59</f>
        <v>185353.04</v>
      </c>
      <c r="O58" s="423">
        <f>O59</f>
        <v>182721.28</v>
      </c>
    </row>
    <row r="59" spans="1:15" ht="27.6" customHeight="1" x14ac:dyDescent="0.3">
      <c r="A59" s="475">
        <v>54</v>
      </c>
      <c r="B59" s="476" t="s">
        <v>219</v>
      </c>
      <c r="C59" s="410">
        <v>187805</v>
      </c>
      <c r="D59" s="422"/>
      <c r="E59" s="422"/>
      <c r="F59" s="414"/>
      <c r="G59" s="422"/>
      <c r="H59" s="414"/>
      <c r="I59" s="422"/>
      <c r="J59" s="422"/>
      <c r="K59" s="422"/>
      <c r="L59" s="422"/>
      <c r="M59" s="422"/>
      <c r="N59" s="414">
        <v>185353.04</v>
      </c>
      <c r="O59" s="414">
        <v>182721.28</v>
      </c>
    </row>
    <row r="60" spans="1:15" ht="22.5" customHeight="1" x14ac:dyDescent="0.3">
      <c r="A60" s="261">
        <v>922</v>
      </c>
      <c r="B60" s="262" t="s">
        <v>108</v>
      </c>
      <c r="C60" s="411">
        <v>2197359</v>
      </c>
      <c r="D60" s="418"/>
      <c r="E60" s="418"/>
      <c r="F60" s="424"/>
      <c r="G60" s="418"/>
      <c r="H60" s="424"/>
      <c r="I60" s="418">
        <v>2197359</v>
      </c>
      <c r="J60" s="418"/>
      <c r="K60" s="418"/>
      <c r="L60" s="418"/>
      <c r="M60" s="418"/>
      <c r="N60" s="424">
        <v>2197358.8199999998</v>
      </c>
      <c r="O60" s="424">
        <v>2197358.8199999998</v>
      </c>
    </row>
    <row r="61" spans="1:15" ht="18.75" x14ac:dyDescent="0.25">
      <c r="A61" s="607" t="s">
        <v>71</v>
      </c>
      <c r="B61" s="608"/>
      <c r="C61" s="412">
        <f>C25+C45+C58+C60</f>
        <v>19340122</v>
      </c>
      <c r="D61" s="417">
        <f>D25+D45+D58</f>
        <v>0</v>
      </c>
      <c r="E61" s="417">
        <f>E25+E45+E60</f>
        <v>0</v>
      </c>
      <c r="F61" s="417">
        <f>F25+F45+F58</f>
        <v>400850.75</v>
      </c>
      <c r="G61" s="417">
        <f t="shared" ref="G61:M61" si="11">G25+G45</f>
        <v>255890</v>
      </c>
      <c r="H61" s="417">
        <f>H25+H45+H58+H60</f>
        <v>16034355.25</v>
      </c>
      <c r="I61" s="417">
        <f>I25+I45+I60</f>
        <v>2519354</v>
      </c>
      <c r="J61" s="417">
        <f t="shared" si="11"/>
        <v>126087</v>
      </c>
      <c r="K61" s="417">
        <f t="shared" si="11"/>
        <v>3585</v>
      </c>
      <c r="L61" s="417">
        <f t="shared" si="11"/>
        <v>0</v>
      </c>
      <c r="M61" s="417">
        <f t="shared" si="11"/>
        <v>0</v>
      </c>
      <c r="N61" s="417">
        <f>N25+N45+N56+N58+N60</f>
        <v>19502024.020000003</v>
      </c>
      <c r="O61" s="417">
        <f>O25+O45+O58+O60</f>
        <v>19989249.450000003</v>
      </c>
    </row>
    <row r="62" spans="1:15" ht="18.75" x14ac:dyDescent="0.3">
      <c r="A62" s="215"/>
      <c r="B62" s="265"/>
      <c r="C62" s="219"/>
      <c r="D62" s="216"/>
      <c r="E62" s="219"/>
      <c r="F62" s="215"/>
      <c r="G62" s="216"/>
      <c r="H62" s="217"/>
      <c r="I62" s="218"/>
      <c r="J62" s="218"/>
      <c r="K62" s="218" t="s">
        <v>147</v>
      </c>
      <c r="L62" s="218"/>
      <c r="M62" s="218"/>
      <c r="N62" s="216"/>
      <c r="O62" s="216"/>
    </row>
    <row r="63" spans="1:15" x14ac:dyDescent="0.25">
      <c r="A63" s="17"/>
      <c r="B63" s="18"/>
      <c r="C63" s="33"/>
      <c r="D63" s="33"/>
      <c r="E63" s="33"/>
      <c r="F63" s="34"/>
      <c r="G63"/>
      <c r="H63" s="31"/>
      <c r="I63" s="19"/>
      <c r="J63" s="19"/>
      <c r="K63"/>
      <c r="L63"/>
      <c r="M63"/>
      <c r="N63" s="16"/>
      <c r="O63" s="16"/>
    </row>
    <row r="64" spans="1:15" x14ac:dyDescent="0.25">
      <c r="A64" s="61"/>
      <c r="B64" s="62"/>
      <c r="C64" s="63"/>
      <c r="D64" s="64"/>
      <c r="E64" s="64"/>
      <c r="F64" s="64"/>
      <c r="G64" s="63"/>
      <c r="H64" s="64"/>
      <c r="I64" s="64"/>
      <c r="J64" s="64"/>
      <c r="K64" s="64"/>
      <c r="L64" s="64"/>
      <c r="M64" s="64"/>
      <c r="N64" s="63"/>
      <c r="O64" s="63"/>
    </row>
    <row r="65" spans="1:17" s="51" customFormat="1" ht="15" x14ac:dyDescent="0.2">
      <c r="A65" s="606"/>
      <c r="B65" s="606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0">
        <f>P32+P61</f>
        <v>0</v>
      </c>
      <c r="Q65" s="49">
        <f>Q32+Q61</f>
        <v>0</v>
      </c>
    </row>
    <row r="66" spans="1:17" customFormat="1" ht="18.75" x14ac:dyDescent="0.3">
      <c r="A66" s="65"/>
      <c r="B66" s="66"/>
      <c r="C66" s="67"/>
      <c r="D66" s="67"/>
      <c r="E66" s="67"/>
      <c r="F66" s="68"/>
      <c r="G66" s="69"/>
      <c r="H66" s="70"/>
      <c r="I66" s="71"/>
      <c r="J66" s="71"/>
      <c r="K66" s="72"/>
      <c r="L66" s="69"/>
      <c r="M66" s="69"/>
      <c r="N66" s="69"/>
      <c r="O66" s="69"/>
    </row>
    <row r="67" spans="1:17" customFormat="1" ht="12.75" x14ac:dyDescent="0.2">
      <c r="A67" s="65"/>
      <c r="B67" s="66"/>
      <c r="C67" s="66"/>
      <c r="D67" s="67"/>
      <c r="E67" s="66"/>
      <c r="F67" s="68"/>
      <c r="G67" s="69"/>
      <c r="H67" s="73"/>
      <c r="I67" s="71"/>
      <c r="J67" s="71"/>
      <c r="K67" s="69"/>
      <c r="L67" s="69"/>
      <c r="M67" s="69"/>
      <c r="N67" s="69"/>
      <c r="O67" s="69"/>
    </row>
  </sheetData>
  <sheetProtection password="C3BA" sheet="1" objects="1" scenarios="1" selectLockedCells="1" selectUnlockedCells="1"/>
  <mergeCells count="32">
    <mergeCell ref="B17:C17"/>
    <mergeCell ref="B19:C19"/>
    <mergeCell ref="O23:O24"/>
    <mergeCell ref="D23:F23"/>
    <mergeCell ref="N23:N24"/>
    <mergeCell ref="L23:L24"/>
    <mergeCell ref="J23:J24"/>
    <mergeCell ref="I23:I24"/>
    <mergeCell ref="H23:H24"/>
    <mergeCell ref="G23:G24"/>
    <mergeCell ref="K23:K24"/>
    <mergeCell ref="D22:O22"/>
    <mergeCell ref="A20:C20"/>
    <mergeCell ref="A22:C22"/>
    <mergeCell ref="A21:C21"/>
    <mergeCell ref="A65:B65"/>
    <mergeCell ref="A61:B61"/>
    <mergeCell ref="B23:B24"/>
    <mergeCell ref="C23:C24"/>
    <mergeCell ref="A23:A24"/>
    <mergeCell ref="A2:O2"/>
    <mergeCell ref="A4:B4"/>
    <mergeCell ref="A5:B5"/>
    <mergeCell ref="B7:C7"/>
    <mergeCell ref="A3:O3"/>
    <mergeCell ref="B15:C15"/>
    <mergeCell ref="B16:C16"/>
    <mergeCell ref="B8:C8"/>
    <mergeCell ref="B9:C9"/>
    <mergeCell ref="B12:C12"/>
    <mergeCell ref="B13:C13"/>
    <mergeCell ref="B14:C14"/>
  </mergeCells>
  <phoneticPr fontId="0" type="noConversion"/>
  <pageMargins left="0.23622047244094491" right="0.23622047244094491" top="0.15748031496062992" bottom="0.15748031496062992" header="0.15748031496062992" footer="0.15748031496062992"/>
  <pageSetup paperSize="9" scale="58" fitToHeight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sažetak-Opći dio 2023. </vt:lpstr>
      <vt:lpstr>II.izmjene PLAN 2023.</vt:lpstr>
      <vt:lpstr>FP prihodi 2023</vt:lpstr>
      <vt:lpstr>FP prihodi 2024. i 2025.</vt:lpstr>
      <vt:lpstr>PLAN A1</vt:lpstr>
      <vt:lpstr>'FP prihodi 2023'!Podrucje_ispisa</vt:lpstr>
      <vt:lpstr>'FP prihodi 2024. i 2025.'!Podrucje_ispisa</vt:lpstr>
      <vt:lpstr>'II.izmjene PLAN 2023.'!Podrucje_ispisa</vt:lpstr>
      <vt:lpstr>'PLAN A1'!Podrucje_ispisa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Topić</dc:creator>
  <cp:lastModifiedBy>Igor Mendek</cp:lastModifiedBy>
  <cp:lastPrinted>2023-06-07T11:46:19Z</cp:lastPrinted>
  <dcterms:created xsi:type="dcterms:W3CDTF">1996-10-14T23:33:28Z</dcterms:created>
  <dcterms:modified xsi:type="dcterms:W3CDTF">2023-07-04T07:11:58Z</dcterms:modified>
</cp:coreProperties>
</file>