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00" windowWidth="12120" windowHeight="8940" tabRatio="705"/>
  </bookViews>
  <sheets>
    <sheet name="sažetak-Opći dio 2023. " sheetId="24" r:id="rId1"/>
    <sheet name="III.izmjene PLAN 2023." sheetId="20" r:id="rId2"/>
    <sheet name="FP prihodi 2023" sheetId="25" r:id="rId3"/>
    <sheet name="FP prihodi 2024. i 2025." sheetId="15" r:id="rId4"/>
    <sheet name="PLAN A1" sheetId="23" r:id="rId5"/>
  </sheets>
  <definedNames>
    <definedName name="_xlnm.Print_Area" localSheetId="2">'FP prihodi 2023'!$A$1:$K$37</definedName>
    <definedName name="_xlnm.Print_Area" localSheetId="3">'FP prihodi 2024. i 2025.'!$A$1:$S$24</definedName>
    <definedName name="_xlnm.Print_Area" localSheetId="1">'III.izmjene PLAN 2023.'!$A$1:$J$94</definedName>
    <definedName name="_xlnm.Print_Area" localSheetId="4">'PLAN A1'!$A$1:$Q$71</definedName>
  </definedNames>
  <calcPr calcId="144525"/>
</workbook>
</file>

<file path=xl/calcChain.xml><?xml version="1.0" encoding="utf-8"?>
<calcChain xmlns="http://schemas.openxmlformats.org/spreadsheetml/2006/main">
  <c r="E7" i="20" l="1"/>
  <c r="F7" i="20"/>
  <c r="H7" i="20"/>
  <c r="I7" i="20"/>
  <c r="J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E21" i="20"/>
  <c r="F21" i="20"/>
  <c r="H21" i="20"/>
  <c r="I21" i="20"/>
  <c r="J21" i="20"/>
  <c r="G22" i="20"/>
  <c r="G23" i="20"/>
  <c r="E24" i="20"/>
  <c r="F24" i="20"/>
  <c r="H24" i="20"/>
  <c r="I24" i="20"/>
  <c r="J24" i="20"/>
  <c r="G25" i="20"/>
  <c r="E26" i="20"/>
  <c r="F26" i="20"/>
  <c r="H26" i="20"/>
  <c r="I26" i="20"/>
  <c r="J26" i="20"/>
  <c r="G26" i="20" s="1"/>
  <c r="G27" i="20"/>
  <c r="G28" i="20"/>
  <c r="E29" i="20"/>
  <c r="H29" i="20"/>
  <c r="I29" i="20"/>
  <c r="G30" i="20"/>
  <c r="G31" i="20"/>
  <c r="G32" i="20"/>
  <c r="G33" i="20"/>
  <c r="G34" i="20"/>
  <c r="F35" i="20"/>
  <c r="F29" i="20" s="1"/>
  <c r="J35" i="20"/>
  <c r="J29" i="20" s="1"/>
  <c r="G29" i="20" s="1"/>
  <c r="G36" i="20"/>
  <c r="G37" i="20"/>
  <c r="E38" i="20"/>
  <c r="F38" i="20"/>
  <c r="H38" i="20"/>
  <c r="I38" i="20"/>
  <c r="J38" i="20"/>
  <c r="G39" i="20"/>
  <c r="E41" i="20"/>
  <c r="E40" i="20" s="1"/>
  <c r="F41" i="20"/>
  <c r="F40" i="20" s="1"/>
  <c r="H41" i="20"/>
  <c r="H40" i="20" s="1"/>
  <c r="I41" i="20"/>
  <c r="I40" i="20" s="1"/>
  <c r="J41" i="20"/>
  <c r="G41" i="20" s="1"/>
  <c r="G42" i="20"/>
  <c r="G43" i="20"/>
  <c r="F44" i="20"/>
  <c r="J44" i="20"/>
  <c r="G44" i="20" s="1"/>
  <c r="G45" i="20"/>
  <c r="G46" i="20"/>
  <c r="E52" i="20"/>
  <c r="F52" i="20"/>
  <c r="H52" i="20"/>
  <c r="I52" i="20"/>
  <c r="J52" i="20"/>
  <c r="G53" i="20"/>
  <c r="G54" i="20"/>
  <c r="G55" i="20"/>
  <c r="E56" i="20"/>
  <c r="F56" i="20"/>
  <c r="H56" i="20"/>
  <c r="I56" i="20"/>
  <c r="J56" i="20"/>
  <c r="G57" i="20"/>
  <c r="G58" i="20"/>
  <c r="G59" i="20"/>
  <c r="G60" i="20"/>
  <c r="G61" i="20"/>
  <c r="E62" i="20"/>
  <c r="F62" i="20"/>
  <c r="H62" i="20"/>
  <c r="I62" i="20"/>
  <c r="J62" i="20"/>
  <c r="G63" i="20"/>
  <c r="F64" i="20"/>
  <c r="J64" i="20"/>
  <c r="G65" i="20"/>
  <c r="G66" i="20"/>
  <c r="E67" i="20"/>
  <c r="F67" i="20"/>
  <c r="H67" i="20"/>
  <c r="I67" i="20"/>
  <c r="J67" i="20"/>
  <c r="G68" i="20"/>
  <c r="G69" i="20"/>
  <c r="F71" i="20"/>
  <c r="H71" i="20"/>
  <c r="I71" i="20"/>
  <c r="J71" i="20"/>
  <c r="G72" i="20"/>
  <c r="G73" i="20"/>
  <c r="G74" i="20"/>
  <c r="G75" i="20"/>
  <c r="G76" i="20"/>
  <c r="G77" i="20"/>
  <c r="G78" i="20"/>
  <c r="E79" i="20"/>
  <c r="F79" i="20"/>
  <c r="H79" i="20"/>
  <c r="I79" i="20"/>
  <c r="J79" i="20"/>
  <c r="G80" i="20"/>
  <c r="G81" i="20"/>
  <c r="G82" i="20"/>
  <c r="G83" i="20"/>
  <c r="G84" i="20"/>
  <c r="G85" i="20"/>
  <c r="G86" i="20"/>
  <c r="F87" i="20"/>
  <c r="I87" i="20"/>
  <c r="J87" i="20"/>
  <c r="G88" i="20"/>
  <c r="G89" i="20"/>
  <c r="I91" i="20"/>
  <c r="G92" i="20"/>
  <c r="I6" i="20" l="1"/>
  <c r="I47" i="20" s="1"/>
  <c r="G62" i="20"/>
  <c r="G38" i="20"/>
  <c r="G21" i="20"/>
  <c r="E6" i="20"/>
  <c r="I70" i="20"/>
  <c r="G67" i="20"/>
  <c r="G56" i="20"/>
  <c r="J40" i="20"/>
  <c r="F70" i="20"/>
  <c r="F51" i="20"/>
  <c r="F91" i="20" s="1"/>
  <c r="F93" i="20" s="1"/>
  <c r="H6" i="20"/>
  <c r="H47" i="20" s="1"/>
  <c r="G87" i="20"/>
  <c r="G79" i="20"/>
  <c r="J70" i="20"/>
  <c r="G70" i="20" s="1"/>
  <c r="G64" i="20"/>
  <c r="I51" i="20"/>
  <c r="I90" i="20" s="1"/>
  <c r="E51" i="20"/>
  <c r="J51" i="20"/>
  <c r="J91" i="20" s="1"/>
  <c r="G35" i="20"/>
  <c r="G24" i="20"/>
  <c r="F6" i="20"/>
  <c r="F47" i="20" s="1"/>
  <c r="G40" i="20"/>
  <c r="H70" i="20"/>
  <c r="H51" i="20"/>
  <c r="H90" i="20" s="1"/>
  <c r="E47" i="20"/>
  <c r="J6" i="20"/>
  <c r="H91" i="20"/>
  <c r="G71" i="20"/>
  <c r="G52" i="20"/>
  <c r="G7" i="20"/>
  <c r="H32" i="25"/>
  <c r="D32" i="25"/>
  <c r="K20" i="25"/>
  <c r="K32" i="25" s="1"/>
  <c r="J20" i="25"/>
  <c r="J32" i="25" s="1"/>
  <c r="I20" i="25"/>
  <c r="I32" i="25" s="1"/>
  <c r="H20" i="25"/>
  <c r="G32" i="25"/>
  <c r="F20" i="25"/>
  <c r="F32" i="25" s="1"/>
  <c r="E20" i="25"/>
  <c r="E32" i="25" s="1"/>
  <c r="D20" i="25"/>
  <c r="C20" i="25"/>
  <c r="C32" i="25" s="1"/>
  <c r="B20" i="25"/>
  <c r="B32" i="25" s="1"/>
  <c r="J90" i="20" l="1"/>
  <c r="G90" i="20" s="1"/>
  <c r="F90" i="20"/>
  <c r="E77" i="20" s="1"/>
  <c r="E71" i="20" s="1"/>
  <c r="E70" i="20" s="1"/>
  <c r="E90" i="20" s="1"/>
  <c r="G51" i="20"/>
  <c r="G91" i="20"/>
  <c r="J93" i="20"/>
  <c r="G93" i="20" s="1"/>
  <c r="G6" i="20"/>
  <c r="J47" i="20"/>
  <c r="G47" i="20" s="1"/>
  <c r="E91" i="20"/>
  <c r="C34" i="25"/>
  <c r="D60" i="23" l="1"/>
  <c r="E60" i="23"/>
  <c r="F60" i="23"/>
  <c r="G60" i="23"/>
  <c r="H60" i="23"/>
  <c r="I60" i="23"/>
  <c r="J60" i="23"/>
  <c r="K60" i="23"/>
  <c r="C60" i="23"/>
  <c r="I47" i="23" l="1"/>
  <c r="I54" i="23" l="1"/>
  <c r="F7" i="24" l="1"/>
  <c r="G7" i="24"/>
  <c r="H7" i="24"/>
  <c r="H13" i="24" s="1"/>
  <c r="H24" i="24" s="1"/>
  <c r="F10" i="24"/>
  <c r="G10" i="24"/>
  <c r="H10" i="24"/>
  <c r="G13" i="24"/>
  <c r="G24" i="24" s="1"/>
  <c r="F22" i="24"/>
  <c r="G22" i="24"/>
  <c r="H22" i="24"/>
  <c r="F13" i="24" l="1"/>
  <c r="F24" i="24" s="1"/>
  <c r="H18" i="15"/>
  <c r="F54" i="23" l="1"/>
  <c r="E54" i="23"/>
  <c r="C32" i="23"/>
  <c r="B18" i="15" l="1"/>
  <c r="H54" i="23" l="1"/>
  <c r="D54" i="23" l="1"/>
  <c r="H47" i="23" l="1"/>
  <c r="E32" i="23" l="1"/>
  <c r="G54" i="23" l="1"/>
  <c r="G47" i="23" s="1"/>
  <c r="C47" i="23" l="1"/>
  <c r="F47" i="23" l="1"/>
  <c r="O27" i="23" l="1"/>
  <c r="N27" i="23"/>
  <c r="D47" i="23" l="1"/>
  <c r="D41" i="23" l="1"/>
  <c r="E41" i="23"/>
  <c r="C41" i="23" l="1"/>
  <c r="J18" i="15" l="1"/>
  <c r="E47" i="23" l="1"/>
  <c r="M32" i="23" l="1"/>
  <c r="M28" i="23"/>
  <c r="M38" i="23"/>
  <c r="M44" i="23"/>
  <c r="M47" i="23"/>
  <c r="M27" i="23" l="1"/>
  <c r="M64" i="23" s="1"/>
  <c r="C54" i="23" l="1"/>
  <c r="J54" i="23" l="1"/>
  <c r="K54" i="23"/>
  <c r="K47" i="23" s="1"/>
  <c r="L54" i="23"/>
  <c r="E8" i="23" l="1"/>
  <c r="E19" i="23" s="1"/>
  <c r="F8" i="23"/>
  <c r="F19" i="23" s="1"/>
  <c r="D8" i="23"/>
  <c r="D19" i="23" s="1"/>
  <c r="I32" i="23"/>
  <c r="J32" i="23"/>
  <c r="K32" i="23"/>
  <c r="L32" i="23"/>
  <c r="H32" i="23"/>
  <c r="O61" i="23" l="1"/>
  <c r="N61" i="23"/>
  <c r="H38" i="23" l="1"/>
  <c r="C38" i="23"/>
  <c r="O47" i="23" l="1"/>
  <c r="O64" i="23" s="1"/>
  <c r="N47" i="23"/>
  <c r="F32" i="23" l="1"/>
  <c r="D32" i="23"/>
  <c r="P6" i="23"/>
  <c r="Q6" i="23"/>
  <c r="C28" i="23"/>
  <c r="C44" i="23"/>
  <c r="D28" i="23"/>
  <c r="D38" i="23"/>
  <c r="G28" i="23"/>
  <c r="G32" i="23"/>
  <c r="H28" i="23"/>
  <c r="H27" i="23" s="1"/>
  <c r="H64" i="23" s="1"/>
  <c r="J28" i="23"/>
  <c r="N64" i="23"/>
  <c r="E28" i="23"/>
  <c r="F28" i="23"/>
  <c r="I28" i="23"/>
  <c r="K28" i="23"/>
  <c r="L28" i="23"/>
  <c r="L27" i="23" s="1"/>
  <c r="P30" i="23"/>
  <c r="Q30" i="23"/>
  <c r="P35" i="23"/>
  <c r="Q35" i="23"/>
  <c r="E38" i="23"/>
  <c r="F38" i="23"/>
  <c r="G38" i="23"/>
  <c r="I38" i="23"/>
  <c r="J38" i="23"/>
  <c r="K38" i="23"/>
  <c r="L38" i="23"/>
  <c r="E44" i="23"/>
  <c r="F44" i="23"/>
  <c r="G44" i="23"/>
  <c r="H44" i="23"/>
  <c r="I44" i="23"/>
  <c r="D44" i="23" s="1"/>
  <c r="J44" i="23"/>
  <c r="K44" i="23"/>
  <c r="L44" i="23"/>
  <c r="J47" i="23"/>
  <c r="L47" i="23"/>
  <c r="C61" i="23"/>
  <c r="P69" i="23"/>
  <c r="Q69" i="23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I18" i="15"/>
  <c r="G18" i="15"/>
  <c r="E27" i="23" l="1"/>
  <c r="C27" i="23"/>
  <c r="C64" i="23" s="1"/>
  <c r="E64" i="23"/>
  <c r="L64" i="23"/>
  <c r="D27" i="23"/>
  <c r="D64" i="23" s="1"/>
  <c r="I27" i="23"/>
  <c r="I64" i="23" s="1"/>
  <c r="F27" i="23"/>
  <c r="F64" i="23" s="1"/>
  <c r="G27" i="23"/>
  <c r="G64" i="23" s="1"/>
  <c r="K27" i="23"/>
  <c r="K64" i="23" s="1"/>
  <c r="J27" i="23"/>
  <c r="J64" i="23" s="1"/>
  <c r="K20" i="15"/>
  <c r="F20" i="15"/>
</calcChain>
</file>

<file path=xl/sharedStrings.xml><?xml version="1.0" encoding="utf-8"?>
<sst xmlns="http://schemas.openxmlformats.org/spreadsheetml/2006/main" count="285" uniqueCount="231">
  <si>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</si>
  <si>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</si>
  <si>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</si>
  <si>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</si>
  <si>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</si>
  <si>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</si>
  <si>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</si>
  <si>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</si>
  <si>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</si>
  <si>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</si>
  <si>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</si>
  <si>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</si>
  <si>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</si>
  <si>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</si>
  <si>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</si>
  <si>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</si>
  <si>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</si>
  <si>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</si>
  <si>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</si>
  <si>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</si>
  <si>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</si>
  <si>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</si>
  <si>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</si>
  <si>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</si>
  <si>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</si>
  <si>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</si>
  <si>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ostvareni obavljanjem poslova na tržištu </t>
  </si>
  <si>
    <t>PRIHODI OD PRODAJE NEFINANCIJSKE IMOVINE</t>
  </si>
  <si>
    <t>Prihodi od prodaje proizvedene dugotrajne imovine</t>
  </si>
  <si>
    <t>RASHODI POSLOVANJA</t>
  </si>
  <si>
    <t>Plaće (bruto)</t>
  </si>
  <si>
    <t>Ostali rashodi za zaposlene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</si>
  <si>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</si>
  <si>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</si>
  <si>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</si>
  <si>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</si>
  <si>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</si>
  <si>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</si>
  <si>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</si>
  <si>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</si>
  <si>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</si>
  <si>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</si>
  <si>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</si>
  <si>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</si>
  <si>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</si>
  <si>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</si>
  <si>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</si>
  <si>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Prijevozna sredstva</t>
  </si>
  <si>
    <t xml:space="preserve">PLAN S.B.  ZA 2014.                   </t>
  </si>
  <si>
    <t xml:space="preserve">PLAN N.G.  ZA 2014.                   </t>
  </si>
  <si>
    <t>(7-5) 6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</si>
  <si>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</si>
  <si>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</si>
  <si>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</si>
  <si>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</si>
  <si>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</si>
  <si>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</si>
  <si>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</si>
  <si>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</si>
  <si>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</si>
  <si>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Nematerijalna proizvedena imovina</t>
  </si>
  <si>
    <t>UKUPNO A/Tpr./Kpr.</t>
  </si>
  <si>
    <t>Korisnik proračuna</t>
  </si>
  <si>
    <t>(proračunski/izvanproračunski)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</si>
  <si>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</si>
  <si>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</si>
  <si>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</si>
  <si>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</si>
  <si>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</si>
  <si>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</si>
  <si>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</si>
  <si>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</si>
  <si>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</si>
  <si>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</si>
  <si>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</si>
  <si>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</si>
  <si>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UKUPNO PRIHODI I PRIMICI</t>
  </si>
  <si>
    <t>kamate za primljene kredite</t>
  </si>
  <si>
    <t>naknade troškova osoba izvan radnog odnosa</t>
  </si>
  <si>
    <t>Opća bolnica Nova Gradiška</t>
  </si>
  <si>
    <t>Otplata glavnice primljenih robnih zajmova</t>
  </si>
  <si>
    <t>građevinski objekti</t>
  </si>
  <si>
    <t>Građevinski objekti</t>
  </si>
  <si>
    <t>PRIMICI OD FINANCIJSKE IMOVINE I ZADUŽIVANJA</t>
  </si>
  <si>
    <t>Namjenski primici od EU fondova</t>
  </si>
  <si>
    <t>namjenski primici od EU FONDOVA</t>
  </si>
  <si>
    <t>Namjenski primici od EU FONDOVA</t>
  </si>
  <si>
    <t>pomoći iz državnog proračuna za pokriće gubitka</t>
  </si>
  <si>
    <t>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</si>
  <si>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</si>
  <si>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</si>
  <si>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</si>
  <si>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</si>
  <si>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</si>
  <si>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</si>
  <si>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</si>
  <si>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</si>
  <si>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od hzzo za povezivanje s CUS-om</t>
  </si>
  <si>
    <t>pomoći proračunskim korisnicima drugih proračuna-stručno osposoblj</t>
  </si>
  <si>
    <t>pomoći temeljem prijenosa EU sredstava-stručno osposob.</t>
  </si>
  <si>
    <t>tekuće pomoći od izvanproračunskih korisnika HZZ</t>
  </si>
  <si>
    <t>Pomoći dane unutar općeg proračuna</t>
  </si>
  <si>
    <t>pomoći pror.korisn.-stručno osposoblj</t>
  </si>
  <si>
    <t>pomoći temelj.prij.EU-stručno osposoblj</t>
  </si>
  <si>
    <t>dodatna ulaganja na postroj.i opremi</t>
  </si>
  <si>
    <t>Dodatna ulaganja na građevinskim objektima JIL</t>
  </si>
  <si>
    <t>Dodatna ulaganja na građevinskim objektima</t>
  </si>
  <si>
    <t>Prihodi za financiranje rashoda poslovanja -dec.sr.</t>
  </si>
  <si>
    <t>dodatno ulaganje na građevinskim objektima-razvod medicinskih plinova stara zgrada 
bilnice-zbog COVID 19</t>
  </si>
  <si>
    <t>pomoći iz državnog proračuna-podmirenje dospj obveza dobav.lijek i potr.med.mater</t>
  </si>
  <si>
    <t>tekuće pomoći iz drž.proracuna-covid 19 potrošni med materijal</t>
  </si>
  <si>
    <t>pomoći temeljem prijenosa  sredstava -preuređenje    - općine</t>
  </si>
  <si>
    <t xml:space="preserve">Prihodi za financiranje rashoda poslovanja -krovna svjetlosna traka </t>
  </si>
  <si>
    <t>dodatno ulaganje na građevinskim objektima-razvod medicinskih plinova stara zgrada bolnice zbog COVID 19</t>
  </si>
  <si>
    <t>pomoći temeljem prijenosa  sredstava -projektna dokumentacija  - opć</t>
  </si>
  <si>
    <t>Dodatna ulaganja na građevinskim objektima - decentralizirana sredstva</t>
  </si>
  <si>
    <t>Dodatno ulaganje na postrojenjima i opremi- decentralizirana sredstva</t>
  </si>
  <si>
    <t>2023.</t>
  </si>
  <si>
    <t>PROJEKCIJA FINANCIJSKOG PLANA 2024.</t>
  </si>
  <si>
    <t>Procjena 2024.</t>
  </si>
  <si>
    <t>2024.</t>
  </si>
  <si>
    <t>dodatno ulaganje na građevinskim objektima</t>
  </si>
  <si>
    <t>Postrojenja i oprema-dec</t>
  </si>
  <si>
    <t>postrojenja i oprema</t>
  </si>
  <si>
    <t>pomoći temeljem prijenosa sredstava -EU</t>
  </si>
  <si>
    <t>pomoći temeljem prijenosa između istog  proračuna</t>
  </si>
  <si>
    <t xml:space="preserve">Prihodi od zateznih kamata 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</si>
  <si>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</si>
  <si>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</si>
  <si>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</si>
  <si>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</si>
  <si>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</si>
  <si>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</si>
  <si>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</si>
  <si>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</si>
  <si>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</si>
  <si>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>(u EUR)</t>
  </si>
  <si>
    <t xml:space="preserve"> Plan poslovanja za 2023.</t>
  </si>
  <si>
    <t>Procjena 2025.</t>
  </si>
  <si>
    <t>PROJEKCIJA FINANCIJSKOG PLANA 2025.</t>
  </si>
  <si>
    <t>Ukupno prihodi i primici za 2024. i 2025.</t>
  </si>
  <si>
    <t>Ukupno prihodi i primici za 2023.</t>
  </si>
  <si>
    <t>pomoći temeljem prijenosa sredstava-uvećanje plaće za prekivremeni rad</t>
  </si>
  <si>
    <t xml:space="preserve">63-pomoći iz državnog proračuna za pokriće gubitka </t>
  </si>
  <si>
    <t xml:space="preserve">63-pomoći iz državnog proračuna za nabava mob. rtg uređaja </t>
  </si>
  <si>
    <t>63-tekuće pomoći iz proračuna-općine</t>
  </si>
  <si>
    <t>63-pomoći iz drž. Proračuna-covid19 potrošni med.mater</t>
  </si>
  <si>
    <t>64-prihodi od financijske imovine</t>
  </si>
  <si>
    <t>2025.</t>
  </si>
  <si>
    <t>PLAN ZA 2023.</t>
  </si>
  <si>
    <t>Mladen Sertić, dipl.inž.</t>
  </si>
  <si>
    <t>PREDSJEDNIK UPRAVNOG VIJEĆA:</t>
  </si>
  <si>
    <t>VIŠAK / MANJAK + NETO FINANCIRANJE</t>
  </si>
  <si>
    <t>NETO FINANCIRANJE</t>
  </si>
  <si>
    <t>IZDACI ZA FINANCIJSKU IMOVINU I OTPLATE ZAJMOVA</t>
  </si>
  <si>
    <t>Projekcija plana za 2025.</t>
  </si>
  <si>
    <t>Projekcija plana za 2024.</t>
  </si>
  <si>
    <t>Prijedlog plana za 2023.</t>
  </si>
  <si>
    <t xml:space="preserve">RAČUN FINANCIRANJA </t>
  </si>
  <si>
    <t>VIŠAK/MANJAK IZ PRETHODNE(IH) GODINE KOJI ĆE SE POKRITI/RASPOREDITI</t>
  </si>
  <si>
    <t xml:space="preserve">UKUPAN DONOS VIŠKA/MANJKA IZ PRETHODNE(IH) GODINA </t>
  </si>
  <si>
    <t>VIŠKOVI/MANJKOVI</t>
  </si>
  <si>
    <t>RAZLIKA - VIŠAK / MANJAK</t>
  </si>
  <si>
    <t>RASHODI ZA NEFINANCIJSKU IMOVINU</t>
  </si>
  <si>
    <t>RASHODI  POSLOVANJA</t>
  </si>
  <si>
    <t>RASHODI UKUPNO</t>
  </si>
  <si>
    <t>PRIHODI UKUPNO</t>
  </si>
  <si>
    <t xml:space="preserve">PRIHODI/RASHODI TEKUĆA GODINA </t>
  </si>
  <si>
    <t>( u EUR)</t>
  </si>
  <si>
    <t>OPĆI DIO</t>
  </si>
  <si>
    <t>PLAN SA POKRIĆEM GUBITKA</t>
  </si>
  <si>
    <t>Rashodi za materijal i energiju-</t>
  </si>
  <si>
    <t>pomoći iz državnog proračuna-POPRAVAK i nabava rtg cijevi za MSCT UREĐAJ</t>
  </si>
  <si>
    <t>pomoći iz državnog proračuna-adaptacija potkrovlja ZGRADA STARA BOLNICA</t>
  </si>
  <si>
    <t xml:space="preserve">Dodatno ulaganje na građevinskim objektima-ADAPTACIJA POTKROVLJA-STARA BOLNICA </t>
  </si>
  <si>
    <t>dodatno ulaganje na građevinskim objektima- UKLANJANJE POSLOVNE GRAĐEVINE</t>
  </si>
  <si>
    <t xml:space="preserve">Dodatna ulaganja na građevinskim objektima-potkrovlje stara bolnica </t>
  </si>
  <si>
    <t>dodatno ulaganje na građevinskim objektima-uklanjanje posl.zgrade</t>
  </si>
  <si>
    <t>Pomoći iz inozemstva i od subjekata unutar općeg proračuna</t>
  </si>
  <si>
    <t>Prihodi od upravnih i administrativnih pristojbi,pristojbi po posebnim 
propisima i naknada</t>
  </si>
  <si>
    <t>Prihodi od prodaje proizvoda i robe te pruženih usluga, prihodi od donacija te povrati po protestiranim jamstvima</t>
  </si>
  <si>
    <t>Prihodi iz nadležnog proračuna i od HZZO-a temeljem ugovornih obveza</t>
  </si>
  <si>
    <t>Prihodi od HZZO-a na temelju ugovornih obveza</t>
  </si>
  <si>
    <t>Kazne,upravne mjere i ostali prihodi</t>
  </si>
  <si>
    <t>Primljeni krediti i zajmovi od kreditnih i ostalih financijskih  institucija izvan javnog sektora</t>
  </si>
  <si>
    <t>Primljeni zajmovi od trgovačkih društava i obrtnika izvan javnog sektora</t>
  </si>
  <si>
    <t>6+7+8</t>
  </si>
  <si>
    <t>Naknade troškova osobama izvan radnog odnosa</t>
  </si>
  <si>
    <t xml:space="preserve">Naknade građanima i kućanstvima na temelju osiguranja i druge naknade </t>
  </si>
  <si>
    <t>Izdaci za otplatu glavnice  primljenih kredita i zajmova-dec</t>
  </si>
  <si>
    <t>Prihodi od prodaje proizvedene dugotrajne imovine-građevinskih objekata</t>
  </si>
  <si>
    <t>Rashodi za usluge-popravak pcr uređaja,klime,usluge najma</t>
  </si>
  <si>
    <t>Pomoći dane u inozemstvo i  unutar općeg proračuna</t>
  </si>
  <si>
    <t>Ostale naknade građanima iz proračuna-Kazne, penali i naknade štete, ostali tr.</t>
  </si>
  <si>
    <t>nematerijalna proizvedena imovina-rač.programi</t>
  </si>
  <si>
    <t>Naknade građanima i kućanstvima na temelju osiguranja i druge naknade</t>
  </si>
  <si>
    <r>
      <t>Ostali rashodi-</t>
    </r>
    <r>
      <rPr>
        <i/>
        <sz val="10"/>
        <rFont val="Calibri"/>
        <family val="2"/>
        <charset val="238"/>
        <scheme val="minor"/>
      </rPr>
      <t>teku</t>
    </r>
    <r>
      <rPr>
        <sz val="10"/>
        <rFont val="Calibri"/>
        <family val="2"/>
        <charset val="238"/>
        <scheme val="minor"/>
      </rPr>
      <t>će donacije u novcu</t>
    </r>
  </si>
  <si>
    <t>Knjige,umjetnička djela i ostale izložbene vrijednosti</t>
  </si>
  <si>
    <t>Izdaci za otplatu glavnice prinljenih kredita i zajmova</t>
  </si>
  <si>
    <t>Prihodi i primici</t>
  </si>
  <si>
    <t xml:space="preserve">Prihodi i primici </t>
  </si>
  <si>
    <t>Prihodi i primici -pomoći ,…</t>
  </si>
  <si>
    <t xml:space="preserve">Prihodi i primici-pokriće gubitka </t>
  </si>
  <si>
    <t>Prihodi i primici - Županijski proračun</t>
  </si>
  <si>
    <t xml:space="preserve">III.IZMJENE I DOPUNE  OBJEDINJENI PLAN PRIHODA/primitaka  I RASHODA/izdataka  ZA 2023. I PROJEKCIJE PLANA ZA 2024. I 2025. </t>
  </si>
  <si>
    <t xml:space="preserve">III.IZMJENE I DOPUNE OBJEDINJENI PLAN PRIHODA/primitaka  I RASHODA/izdataka  ZA 2023. I PROJEKCIJE PLANA ZA 2024. I 2025. </t>
  </si>
  <si>
    <t>III. IZMJENE I DOPUNE FINANCIJSKI PLAN-procjena prihoda i primitaka za 2023.</t>
  </si>
  <si>
    <t>III.IZMJENE I DOPUNE FINANCIJSKI  PLAN -Procjena prihoda i primitaka  ZA 2024. I 2025.</t>
  </si>
  <si>
    <t xml:space="preserve">III.Izmjene i dopune Financijski plan poslovanja za 2023.  i projekcije plana za 2024. i 2025. </t>
  </si>
  <si>
    <r>
      <t>III.IZMJENE I DOPUNE 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2023. I                                                                                                                                                PROJEKCIJA PLANA ZA  2024. I 2025. GODINU</t>
    </r>
  </si>
  <si>
    <t>Prijevozna sredstva-rabljeni osobni automobil,kombi vozila kamioni,traktor,bicikli…</t>
  </si>
  <si>
    <t xml:space="preserve">III IZMJENE I DOPUNE PLANA ZA 2023.
</t>
  </si>
  <si>
    <t xml:space="preserve">63-pomoći iz inozemstva i od subjekata unutar općeg proračunu </t>
  </si>
  <si>
    <t>63-Pomoći od izvanproračunskih korisnika HZZ</t>
  </si>
  <si>
    <t xml:space="preserve">63-pomoći iz državnog proračuna za popravk i nabavu cijevi za MSCT  uređaja </t>
  </si>
  <si>
    <t>63-pomoći iz drž pror. Za adaptaciju potkrovlja</t>
  </si>
  <si>
    <t>63-pomoći temeljem prijenosa EU sredstava</t>
  </si>
  <si>
    <t xml:space="preserve">63-pomoći temeljem prijenosa  sredstava-ŽUPANIJA </t>
  </si>
  <si>
    <t xml:space="preserve">63-Pomoći iz inozemstva i od subjekata unutar općeg proračunu </t>
  </si>
  <si>
    <t>64-prihodi od nefinancijske imovine</t>
  </si>
  <si>
    <t>64-Prihodi od imovine</t>
  </si>
  <si>
    <t>65-Prihodi od upravlnih i administrativnih pristojbi,pristojbi po posebnim propisima i naknada</t>
  </si>
  <si>
    <t>66-Prihodi od prodaje proizvoda i robe ,te  pruženih usluga i prihodi od donacija te povrati po protestiranim jamstvima</t>
  </si>
  <si>
    <t>67-Prihod od nadležnog proračuna i od HZZO-a temeljem ugovornih obveza</t>
  </si>
  <si>
    <t>68-Kazne,upravne mjere iostali prihodi</t>
  </si>
  <si>
    <t>72-Prihodi od prodaje proizvedene dugotrajne imovine -građevinskih 
objekata</t>
  </si>
  <si>
    <t>72-prihod od prodaje prijevoznih sredstava</t>
  </si>
  <si>
    <t>84-Primici od zaduživanja</t>
  </si>
  <si>
    <t>85-Prihodi od prodaje vrijednosnih papira iz portfelja</t>
  </si>
  <si>
    <t xml:space="preserve">PREDSJEDNIK UPRAVNOG VIJEĆA:
Mladen Sertić dipl.inž. </t>
  </si>
  <si>
    <t>Ostali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</si>
</sst>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</numFmts>
  <fonts count="109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9"/>
      <name val="Times New Roman"/>
      <family val="1"/>
      <charset val="238"/>
    </font>
    <font>
      <sz val="10"/>
      <color rgb="FFFF0000"/>
      <name val="Calibri"/>
      <family val="2"/>
      <charset val="238"/>
    </font>
    <font>
      <i/>
      <sz val="11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  <xf numFmtId="0" fontId="1" fillId="0" borderId="0"/>
  </cellStyleXfs>
  <cellXfs count="63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5" fillId="0" borderId="23" xfId="37" applyFont="1" applyBorder="1" applyAlignment="1">
      <alignment horizontal="center" vertic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0" fontId="19" fillId="0" borderId="0" xfId="37" applyFill="1"/>
    <xf numFmtId="3" fontId="16" fillId="0" borderId="0" xfId="37" applyNumberFormat="1" applyFont="1" applyFill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/>
    <xf numFmtId="0" fontId="59" fillId="0" borderId="24" xfId="0" applyFont="1" applyFill="1" applyBorder="1"/>
    <xf numFmtId="0" fontId="60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4" fillId="0" borderId="14" xfId="37" applyFont="1" applyBorder="1" applyAlignment="1">
      <alignment horizontal="left"/>
    </xf>
    <xf numFmtId="0" fontId="64" fillId="0" borderId="11" xfId="37" applyFont="1" applyBorder="1" applyAlignment="1">
      <alignment horizontal="left"/>
    </xf>
    <xf numFmtId="0" fontId="64" fillId="0" borderId="11" xfId="37" applyFont="1" applyFill="1" applyBorder="1"/>
    <xf numFmtId="3" fontId="64" fillId="0" borderId="11" xfId="37" applyNumberFormat="1" applyFont="1" applyFill="1" applyBorder="1"/>
    <xf numFmtId="0" fontId="64" fillId="0" borderId="15" xfId="37" applyFont="1" applyFill="1" applyBorder="1" applyAlignment="1">
      <alignment horizontal="left"/>
    </xf>
    <xf numFmtId="0" fontId="64" fillId="0" borderId="26" xfId="37" applyFont="1" applyFill="1" applyBorder="1" applyAlignment="1">
      <alignment horizontal="left"/>
    </xf>
    <xf numFmtId="0" fontId="64" fillId="0" borderId="19" xfId="37" applyFont="1" applyFill="1" applyBorder="1" applyAlignment="1">
      <alignment horizontal="left"/>
    </xf>
    <xf numFmtId="0" fontId="64" fillId="0" borderId="12" xfId="37" applyFont="1" applyFill="1" applyBorder="1"/>
    <xf numFmtId="3" fontId="63" fillId="0" borderId="12" xfId="37" applyNumberFormat="1" applyFont="1" applyFill="1" applyBorder="1"/>
    <xf numFmtId="3" fontId="64" fillId="0" borderId="12" xfId="37" applyNumberFormat="1" applyFont="1" applyFill="1" applyBorder="1"/>
    <xf numFmtId="0" fontId="64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5" fillId="0" borderId="12" xfId="37" applyFont="1" applyFill="1" applyBorder="1"/>
    <xf numFmtId="3" fontId="18" fillId="0" borderId="12" xfId="37" applyNumberFormat="1" applyFont="1" applyFill="1" applyBorder="1"/>
    <xf numFmtId="3" fontId="28" fillId="0" borderId="12" xfId="37" applyNumberFormat="1" applyFont="1" applyFill="1" applyBorder="1"/>
    <xf numFmtId="0" fontId="67" fillId="0" borderId="16" xfId="37" applyFont="1" applyFill="1" applyBorder="1"/>
    <xf numFmtId="3" fontId="68" fillId="0" borderId="12" xfId="37" applyNumberFormat="1" applyFont="1" applyFill="1" applyBorder="1"/>
    <xf numFmtId="0" fontId="63" fillId="0" borderId="24" xfId="0" applyFont="1" applyFill="1" applyBorder="1" applyAlignment="1">
      <alignment horizontal="left"/>
    </xf>
    <xf numFmtId="0" fontId="64" fillId="0" borderId="12" xfId="37" applyFont="1" applyFill="1" applyBorder="1" applyAlignment="1">
      <alignment horizontal="left"/>
    </xf>
    <xf numFmtId="0" fontId="69" fillId="0" borderId="12" xfId="37" applyFont="1" applyFill="1" applyBorder="1"/>
    <xf numFmtId="0" fontId="64" fillId="0" borderId="26" xfId="37" applyFont="1" applyFill="1" applyBorder="1"/>
    <xf numFmtId="0" fontId="28" fillId="0" borderId="12" xfId="37" applyFont="1" applyFill="1" applyBorder="1"/>
    <xf numFmtId="0" fontId="64" fillId="0" borderId="12" xfId="37" applyFont="1" applyFill="1" applyBorder="1" applyAlignment="1">
      <alignment wrapText="1"/>
    </xf>
    <xf numFmtId="0" fontId="65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4" fillId="0" borderId="16" xfId="37" applyFont="1" applyFill="1" applyBorder="1" applyAlignment="1">
      <alignment vertical="center"/>
    </xf>
    <xf numFmtId="0" fontId="64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4" fillId="0" borderId="26" xfId="37" applyFont="1" applyFill="1" applyBorder="1" applyAlignment="1">
      <alignment horizontal="left" vertical="center"/>
    </xf>
    <xf numFmtId="0" fontId="64" fillId="0" borderId="16" xfId="37" applyFont="1" applyFill="1" applyBorder="1" applyAlignment="1">
      <alignment horizontal="left"/>
    </xf>
    <xf numFmtId="0" fontId="64" fillId="0" borderId="12" xfId="37" applyFont="1" applyFill="1" applyBorder="1" applyAlignment="1">
      <alignment horizontal="left" vertical="top"/>
    </xf>
    <xf numFmtId="0" fontId="64" fillId="0" borderId="17" xfId="37" applyFont="1" applyFill="1" applyBorder="1" applyAlignment="1">
      <alignment horizontal="left"/>
    </xf>
    <xf numFmtId="0" fontId="64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3" fillId="0" borderId="25" xfId="37" applyNumberFormat="1" applyFont="1" applyFill="1" applyBorder="1"/>
    <xf numFmtId="0" fontId="64" fillId="0" borderId="25" xfId="37" applyFont="1" applyFill="1" applyBorder="1" applyAlignment="1">
      <alignment horizontal="left" vertical="top"/>
    </xf>
    <xf numFmtId="0" fontId="64" fillId="0" borderId="25" xfId="37" applyFont="1" applyFill="1" applyBorder="1" applyAlignment="1">
      <alignment wrapText="1"/>
    </xf>
    <xf numFmtId="0" fontId="64" fillId="0" borderId="24" xfId="37" applyFont="1" applyFill="1" applyBorder="1" applyAlignment="1">
      <alignment horizontal="left"/>
    </xf>
    <xf numFmtId="0" fontId="64" fillId="0" borderId="0" xfId="37" applyFont="1" applyFill="1" applyBorder="1" applyAlignment="1">
      <alignment horizontal="left" vertical="top"/>
    </xf>
    <xf numFmtId="0" fontId="64" fillId="0" borderId="0" xfId="37" applyFont="1" applyFill="1" applyBorder="1" applyAlignment="1">
      <alignment wrapText="1"/>
    </xf>
    <xf numFmtId="3" fontId="63" fillId="0" borderId="52" xfId="37" applyNumberFormat="1" applyFont="1" applyFill="1" applyBorder="1"/>
    <xf numFmtId="0" fontId="64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0" fontId="69" fillId="0" borderId="0" xfId="37" applyFont="1" applyFill="1" applyBorder="1" applyAlignment="1"/>
    <xf numFmtId="0" fontId="64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0" fontId="64" fillId="0" borderId="26" xfId="37" applyFont="1" applyFill="1" applyBorder="1" applyAlignment="1">
      <alignment horizontal="left" vertical="top"/>
    </xf>
    <xf numFmtId="0" fontId="64" fillId="0" borderId="12" xfId="37" applyFont="1" applyFill="1" applyBorder="1" applyAlignment="1">
      <alignment vertical="top"/>
    </xf>
    <xf numFmtId="3" fontId="63" fillId="0" borderId="12" xfId="37" applyNumberFormat="1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69" fillId="0" borderId="16" xfId="37" applyFont="1" applyFill="1" applyBorder="1" applyAlignment="1">
      <alignment horizontal="left"/>
    </xf>
    <xf numFmtId="0" fontId="69" fillId="0" borderId="26" xfId="37" applyFont="1" applyFill="1" applyBorder="1" applyAlignment="1">
      <alignment vertical="top"/>
    </xf>
    <xf numFmtId="0" fontId="69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69" fillId="0" borderId="16" xfId="37" applyFont="1" applyFill="1" applyBorder="1"/>
    <xf numFmtId="0" fontId="65" fillId="0" borderId="12" xfId="37" applyFont="1" applyFill="1" applyBorder="1" applyAlignment="1">
      <alignment horizontal="left" vertical="top"/>
    </xf>
    <xf numFmtId="3" fontId="68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69" fillId="0" borderId="12" xfId="37" applyFont="1" applyFill="1" applyBorder="1" applyAlignment="1">
      <alignment horizontal="left" vertical="top"/>
    </xf>
    <xf numFmtId="0" fontId="69" fillId="0" borderId="17" xfId="37" applyFont="1" applyFill="1" applyBorder="1"/>
    <xf numFmtId="0" fontId="69" fillId="0" borderId="27" xfId="37" applyFont="1" applyFill="1" applyBorder="1" applyAlignment="1">
      <alignment vertical="top"/>
    </xf>
    <xf numFmtId="0" fontId="65" fillId="0" borderId="37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0" fontId="65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65" fillId="0" borderId="47" xfId="37" applyFont="1" applyFill="1" applyBorder="1" applyAlignment="1">
      <alignment vertical="center" wrapText="1"/>
    </xf>
    <xf numFmtId="0" fontId="69" fillId="0" borderId="27" xfId="37" applyFont="1" applyFill="1" applyBorder="1" applyAlignment="1">
      <alignment horizontal="left" vertical="top"/>
    </xf>
    <xf numFmtId="0" fontId="73" fillId="0" borderId="60" xfId="0" applyFont="1" applyFill="1" applyBorder="1" applyAlignment="1">
      <alignment horizontal="center" vertical="top"/>
    </xf>
    <xf numFmtId="0" fontId="65" fillId="0" borderId="32" xfId="0" applyFont="1" applyFill="1" applyBorder="1" applyAlignment="1">
      <alignment horizontal="left" vertical="top" wrapText="1"/>
    </xf>
    <xf numFmtId="0" fontId="69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3" fillId="0" borderId="22" xfId="37" applyNumberFormat="1" applyFont="1" applyFill="1" applyBorder="1" applyAlignment="1">
      <alignment vertical="top"/>
    </xf>
    <xf numFmtId="0" fontId="69" fillId="0" borderId="34" xfId="37" applyFont="1" applyFill="1" applyBorder="1" applyAlignment="1">
      <alignment vertical="top"/>
    </xf>
    <xf numFmtId="0" fontId="1" fillId="0" borderId="83" xfId="37" applyFont="1" applyFill="1" applyBorder="1" applyAlignment="1">
      <alignment vertical="top"/>
    </xf>
    <xf numFmtId="0" fontId="1" fillId="0" borderId="84" xfId="37" applyFont="1" applyFill="1" applyBorder="1" applyAlignment="1">
      <alignment vertical="top"/>
    </xf>
    <xf numFmtId="3" fontId="63" fillId="0" borderId="71" xfId="37" applyNumberFormat="1" applyFont="1" applyFill="1" applyBorder="1" applyAlignment="1">
      <alignment vertical="top"/>
    </xf>
    <xf numFmtId="0" fontId="69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6" fillId="0" borderId="38" xfId="37" applyNumberFormat="1" applyFont="1" applyFill="1" applyBorder="1" applyAlignment="1">
      <alignment vertical="top"/>
    </xf>
    <xf numFmtId="17" fontId="74" fillId="0" borderId="12" xfId="37" applyNumberFormat="1" applyFont="1" applyFill="1" applyBorder="1" applyAlignment="1">
      <alignment horizontal="center" vertical="top"/>
    </xf>
    <xf numFmtId="17" fontId="1" fillId="0" borderId="12" xfId="37" applyNumberFormat="1" applyFont="1" applyFill="1" applyBorder="1" applyAlignment="1">
      <alignment horizontal="center" vertical="top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/>
    <xf numFmtId="0" fontId="69" fillId="0" borderId="12" xfId="37" applyFont="1" applyFill="1" applyBorder="1" applyAlignment="1">
      <alignment vertical="top"/>
    </xf>
    <xf numFmtId="0" fontId="69" fillId="0" borderId="12" xfId="37" applyFont="1" applyFill="1" applyBorder="1" applyAlignment="1">
      <alignment vertical="top" wrapText="1"/>
    </xf>
    <xf numFmtId="0" fontId="69" fillId="0" borderId="13" xfId="37" applyFont="1" applyFill="1" applyBorder="1" applyAlignment="1">
      <alignment horizontal="left"/>
    </xf>
    <xf numFmtId="0" fontId="69" fillId="0" borderId="21" xfId="37" applyFont="1" applyFill="1" applyBorder="1"/>
    <xf numFmtId="0" fontId="1" fillId="0" borderId="22" xfId="0" applyFont="1" applyFill="1" applyBorder="1"/>
    <xf numFmtId="0" fontId="69" fillId="0" borderId="22" xfId="37" applyFont="1" applyFill="1" applyBorder="1"/>
    <xf numFmtId="3" fontId="45" fillId="0" borderId="22" xfId="37" applyNumberFormat="1" applyFont="1" applyFill="1" applyBorder="1"/>
    <xf numFmtId="0" fontId="69" fillId="0" borderId="15" xfId="37" applyFont="1" applyFill="1" applyBorder="1"/>
    <xf numFmtId="0" fontId="69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69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0" fontId="58" fillId="0" borderId="0" xfId="0" applyFont="1" applyFill="1"/>
    <xf numFmtId="0" fontId="69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0" fontId="76" fillId="1" borderId="34" xfId="0" applyFont="1" applyFill="1" applyBorder="1" applyAlignment="1">
      <alignment horizontal="center"/>
    </xf>
    <xf numFmtId="0" fontId="76" fillId="1" borderId="24" xfId="0" applyFont="1" applyFill="1" applyBorder="1" applyAlignment="1">
      <alignment horizontal="right" vertical="center" wrapText="1"/>
    </xf>
    <xf numFmtId="0" fontId="76" fillId="0" borderId="10" xfId="0" applyFont="1" applyBorder="1"/>
    <xf numFmtId="0" fontId="80" fillId="0" borderId="0" xfId="0" applyFont="1"/>
    <xf numFmtId="0" fontId="81" fillId="0" borderId="0" xfId="0" applyFont="1"/>
    <xf numFmtId="0" fontId="80" fillId="0" borderId="0" xfId="0" applyFont="1" applyAlignment="1"/>
    <xf numFmtId="0" fontId="81" fillId="0" borderId="0" xfId="0" applyFont="1" applyAlignment="1">
      <alignment vertical="top"/>
    </xf>
    <xf numFmtId="3" fontId="81" fillId="0" borderId="0" xfId="0" applyNumberFormat="1" applyFont="1"/>
    <xf numFmtId="3" fontId="80" fillId="0" borderId="0" xfId="0" applyNumberFormat="1" applyFont="1"/>
    <xf numFmtId="3" fontId="72" fillId="0" borderId="27" xfId="0" applyNumberFormat="1" applyFont="1" applyBorder="1" applyAlignment="1">
      <alignment horizontal="center" vertical="center" wrapText="1"/>
    </xf>
    <xf numFmtId="3" fontId="72" fillId="0" borderId="25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/>
    </xf>
    <xf numFmtId="0" fontId="76" fillId="0" borderId="17" xfId="0" applyNumberFormat="1" applyFont="1" applyBorder="1" applyAlignment="1">
      <alignment horizontal="center" vertical="center"/>
    </xf>
    <xf numFmtId="0" fontId="76" fillId="0" borderId="35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3" fontId="76" fillId="0" borderId="48" xfId="0" applyNumberFormat="1" applyFont="1" applyBorder="1" applyAlignment="1"/>
    <xf numFmtId="3" fontId="76" fillId="0" borderId="48" xfId="0" quotePrefix="1" applyNumberFormat="1" applyFont="1" applyBorder="1" applyAlignment="1"/>
    <xf numFmtId="3" fontId="84" fillId="0" borderId="0" xfId="0" applyNumberFormat="1" applyFont="1" applyFill="1" applyAlignment="1"/>
    <xf numFmtId="3" fontId="84" fillId="0" borderId="0" xfId="0" applyNumberFormat="1" applyFont="1"/>
    <xf numFmtId="3" fontId="76" fillId="0" borderId="49" xfId="0" applyNumberFormat="1" applyFont="1" applyFill="1" applyBorder="1"/>
    <xf numFmtId="3" fontId="76" fillId="0" borderId="49" xfId="0" quotePrefix="1" applyNumberFormat="1" applyFont="1" applyFill="1" applyBorder="1" applyAlignment="1">
      <alignment horizontal="left"/>
    </xf>
    <xf numFmtId="3" fontId="76" fillId="0" borderId="0" xfId="0" quotePrefix="1" applyNumberFormat="1" applyFont="1" applyFill="1" applyBorder="1" applyAlignment="1">
      <alignment horizontal="left"/>
    </xf>
    <xf numFmtId="3" fontId="85" fillId="0" borderId="12" xfId="0" applyNumberFormat="1" applyFont="1" applyBorder="1" applyAlignment="1">
      <alignment horizontal="left" wrapText="1"/>
    </xf>
    <xf numFmtId="3" fontId="76" fillId="0" borderId="50" xfId="0" applyNumberFormat="1" applyFont="1" applyBorder="1" applyAlignment="1">
      <alignment horizontal="left" vertical="top"/>
    </xf>
    <xf numFmtId="3" fontId="76" fillId="0" borderId="50" xfId="0" applyNumberFormat="1" applyFont="1" applyBorder="1" applyAlignment="1">
      <alignment horizontal="left"/>
    </xf>
    <xf numFmtId="3" fontId="76" fillId="0" borderId="52" xfId="0" applyNumberFormat="1" applyFont="1" applyBorder="1" applyAlignment="1">
      <alignment horizontal="left"/>
    </xf>
    <xf numFmtId="3" fontId="76" fillId="0" borderId="50" xfId="0" applyNumberFormat="1" applyFont="1" applyBorder="1" applyAlignment="1">
      <alignment horizontal="left" vertical="top" wrapText="1"/>
    </xf>
    <xf numFmtId="1" fontId="76" fillId="0" borderId="50" xfId="20" applyNumberFormat="1" applyFont="1" applyBorder="1" applyAlignment="1">
      <alignment horizontal="left" vertical="top" wrapText="1"/>
    </xf>
    <xf numFmtId="164" fontId="76" fillId="0" borderId="49" xfId="20" applyNumberFormat="1" applyFont="1" applyBorder="1" applyAlignment="1">
      <alignment horizontal="left" wrapText="1"/>
    </xf>
    <xf numFmtId="164" fontId="76" fillId="0" borderId="78" xfId="20" applyNumberFormat="1" applyFont="1" applyBorder="1" applyAlignment="1">
      <alignment horizontal="left" wrapText="1"/>
    </xf>
    <xf numFmtId="3" fontId="76" fillId="0" borderId="37" xfId="0" applyNumberFormat="1" applyFont="1" applyBorder="1" applyAlignment="1">
      <alignment horizontal="left" wrapText="1"/>
    </xf>
    <xf numFmtId="3" fontId="76" fillId="0" borderId="0" xfId="0" quotePrefix="1" applyNumberFormat="1" applyFont="1" applyBorder="1" applyAlignment="1">
      <alignment horizontal="left" wrapText="1"/>
    </xf>
    <xf numFmtId="3" fontId="76" fillId="0" borderId="0" xfId="0" applyNumberFormat="1" applyFont="1" applyBorder="1"/>
    <xf numFmtId="3" fontId="76" fillId="0" borderId="0" xfId="0" applyNumberFormat="1" applyFont="1"/>
    <xf numFmtId="3" fontId="76" fillId="0" borderId="0" xfId="0" quotePrefix="1" applyNumberFormat="1" applyFont="1" applyBorder="1" applyAlignment="1">
      <alignment horizontal="left"/>
    </xf>
    <xf numFmtId="3" fontId="84" fillId="0" borderId="0" xfId="0" applyNumberFormat="1" applyFont="1" applyAlignment="1">
      <alignment horizontal="left"/>
    </xf>
    <xf numFmtId="0" fontId="86" fillId="0" borderId="39" xfId="0" applyFont="1" applyBorder="1" applyAlignment="1">
      <alignment horizontal="center"/>
    </xf>
    <xf numFmtId="0" fontId="86" fillId="0" borderId="40" xfId="0" applyFont="1" applyBorder="1" applyAlignment="1">
      <alignment horizontal="left" vertical="center" wrapText="1"/>
    </xf>
    <xf numFmtId="0" fontId="86" fillId="0" borderId="41" xfId="0" applyFont="1" applyBorder="1" applyAlignment="1">
      <alignment horizontal="center"/>
    </xf>
    <xf numFmtId="0" fontId="86" fillId="0" borderId="42" xfId="0" applyFont="1" applyBorder="1" applyAlignment="1">
      <alignment horizontal="left" vertical="center" wrapText="1"/>
    </xf>
    <xf numFmtId="0" fontId="87" fillId="0" borderId="44" xfId="0" applyFont="1" applyBorder="1" applyAlignment="1">
      <alignment horizontal="center"/>
    </xf>
    <xf numFmtId="0" fontId="87" fillId="0" borderId="45" xfId="0" applyFont="1" applyBorder="1" applyAlignment="1">
      <alignment horizontal="left" vertical="center" wrapText="1"/>
    </xf>
    <xf numFmtId="0" fontId="87" fillId="0" borderId="44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86" fillId="0" borderId="45" xfId="0" applyFont="1" applyBorder="1" applyAlignment="1">
      <alignment horizontal="left" vertical="center" wrapText="1"/>
    </xf>
    <xf numFmtId="0" fontId="88" fillId="0" borderId="45" xfId="0" applyFont="1" applyBorder="1" applyAlignment="1">
      <alignment horizontal="left" vertical="center" wrapText="1"/>
    </xf>
    <xf numFmtId="0" fontId="83" fillId="0" borderId="47" xfId="37" applyFont="1" applyFill="1" applyBorder="1" applyAlignment="1">
      <alignment vertical="top" wrapText="1"/>
    </xf>
    <xf numFmtId="0" fontId="78" fillId="0" borderId="44" xfId="0" applyFont="1" applyBorder="1" applyAlignment="1">
      <alignment horizontal="center" vertical="center"/>
    </xf>
    <xf numFmtId="0" fontId="89" fillId="0" borderId="45" xfId="0" applyNumberFormat="1" applyFont="1" applyFill="1" applyBorder="1" applyAlignment="1" applyProtection="1">
      <alignment horizontal="center"/>
    </xf>
    <xf numFmtId="0" fontId="90" fillId="0" borderId="45" xfId="0" applyNumberFormat="1" applyFont="1" applyFill="1" applyBorder="1" applyAlignment="1" applyProtection="1">
      <alignment wrapText="1"/>
    </xf>
    <xf numFmtId="0" fontId="80" fillId="0" borderId="49" xfId="39" applyNumberFormat="1" applyFont="1" applyFill="1" applyBorder="1" applyAlignment="1">
      <alignment horizontal="left" wrapText="1"/>
    </xf>
    <xf numFmtId="0" fontId="78" fillId="0" borderId="19" xfId="0" applyFont="1" applyBorder="1" applyAlignment="1">
      <alignment horizontal="center" vertical="center" wrapText="1"/>
    </xf>
    <xf numFmtId="3" fontId="72" fillId="0" borderId="19" xfId="0" applyNumberFormat="1" applyFont="1" applyBorder="1" applyAlignment="1">
      <alignment horizontal="center" vertical="center" wrapText="1"/>
    </xf>
    <xf numFmtId="0" fontId="93" fillId="0" borderId="0" xfId="0" applyFont="1"/>
    <xf numFmtId="4" fontId="64" fillId="0" borderId="11" xfId="37" applyNumberFormat="1" applyFont="1" applyFill="1" applyBorder="1"/>
    <xf numFmtId="4" fontId="63" fillId="0" borderId="12" xfId="37" applyNumberFormat="1" applyFont="1" applyFill="1" applyBorder="1"/>
    <xf numFmtId="4" fontId="68" fillId="0" borderId="12" xfId="37" applyNumberFormat="1" applyFont="1" applyFill="1" applyBorder="1"/>
    <xf numFmtId="4" fontId="28" fillId="0" borderId="12" xfId="37" applyNumberFormat="1" applyFont="1" applyFill="1" applyBorder="1"/>
    <xf numFmtId="4" fontId="64" fillId="0" borderId="12" xfId="37" applyNumberFormat="1" applyFont="1" applyFill="1" applyBorder="1"/>
    <xf numFmtId="4" fontId="28" fillId="0" borderId="11" xfId="37" applyNumberFormat="1" applyFont="1" applyFill="1" applyBorder="1"/>
    <xf numFmtId="4" fontId="18" fillId="0" borderId="12" xfId="37" applyNumberFormat="1" applyFont="1" applyFill="1" applyBorder="1"/>
    <xf numFmtId="4" fontId="28" fillId="0" borderId="11" xfId="37" applyNumberFormat="1" applyFont="1" applyFill="1" applyBorder="1" applyAlignment="1">
      <alignment vertical="center"/>
    </xf>
    <xf numFmtId="4" fontId="63" fillId="0" borderId="25" xfId="37" applyNumberFormat="1" applyFont="1" applyFill="1" applyBorder="1"/>
    <xf numFmtId="4" fontId="28" fillId="0" borderId="25" xfId="37" applyNumberFormat="1" applyFont="1" applyFill="1" applyBorder="1"/>
    <xf numFmtId="4" fontId="64" fillId="0" borderId="25" xfId="37" applyNumberFormat="1" applyFont="1" applyFill="1" applyBorder="1"/>
    <xf numFmtId="4" fontId="28" fillId="0" borderId="84" xfId="37" applyNumberFormat="1" applyFont="1" applyFill="1" applyBorder="1"/>
    <xf numFmtId="4" fontId="63" fillId="0" borderId="52" xfId="37" applyNumberFormat="1" applyFont="1" applyFill="1" applyBorder="1"/>
    <xf numFmtId="4" fontId="64" fillId="0" borderId="52" xfId="37" applyNumberFormat="1" applyFont="1" applyFill="1" applyBorder="1"/>
    <xf numFmtId="4" fontId="64" fillId="0" borderId="84" xfId="37" applyNumberFormat="1" applyFont="1" applyFill="1" applyBorder="1"/>
    <xf numFmtId="4" fontId="71" fillId="0" borderId="10" xfId="37" applyNumberFormat="1" applyFont="1" applyFill="1" applyBorder="1"/>
    <xf numFmtId="4" fontId="70" fillId="0" borderId="10" xfId="37" applyNumberFormat="1" applyFont="1" applyFill="1" applyBorder="1"/>
    <xf numFmtId="4" fontId="69" fillId="0" borderId="22" xfId="37" applyNumberFormat="1" applyFont="1" applyFill="1" applyBorder="1"/>
    <xf numFmtId="4" fontId="69" fillId="0" borderId="19" xfId="37" applyNumberFormat="1" applyFont="1" applyFill="1" applyBorder="1" applyAlignment="1">
      <alignment vertical="top"/>
    </xf>
    <xf numFmtId="4" fontId="28" fillId="0" borderId="12" xfId="37" applyNumberFormat="1" applyFont="1" applyFill="1" applyBorder="1" applyAlignment="1">
      <alignment vertical="top"/>
    </xf>
    <xf numFmtId="4" fontId="64" fillId="0" borderId="12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vertical="top"/>
    </xf>
    <xf numFmtId="4" fontId="64" fillId="0" borderId="12" xfId="37" applyNumberFormat="1" applyFont="1" applyFill="1" applyBorder="1" applyAlignment="1">
      <alignment horizontal="right" vertical="center"/>
    </xf>
    <xf numFmtId="4" fontId="64" fillId="0" borderId="19" xfId="37" applyNumberFormat="1" applyFont="1" applyFill="1" applyBorder="1" applyAlignment="1">
      <alignment vertical="top"/>
    </xf>
    <xf numFmtId="4" fontId="68" fillId="0" borderId="12" xfId="37" applyNumberFormat="1" applyFont="1" applyFill="1" applyBorder="1" applyAlignment="1">
      <alignment vertical="top"/>
    </xf>
    <xf numFmtId="4" fontId="71" fillId="0" borderId="19" xfId="37" applyNumberFormat="1" applyFont="1" applyFill="1" applyBorder="1" applyAlignment="1">
      <alignment vertical="top"/>
    </xf>
    <xf numFmtId="4" fontId="69" fillId="0" borderId="12" xfId="37" applyNumberFormat="1" applyFont="1" applyFill="1" applyBorder="1" applyAlignment="1">
      <alignment vertical="top"/>
    </xf>
    <xf numFmtId="4" fontId="28" fillId="0" borderId="63" xfId="37" applyNumberFormat="1" applyFont="1" applyFill="1" applyBorder="1" applyAlignment="1">
      <alignment vertical="top"/>
    </xf>
    <xf numFmtId="4" fontId="64" fillId="0" borderId="12" xfId="37" applyNumberFormat="1" applyFont="1" applyFill="1" applyBorder="1" applyAlignment="1">
      <alignment vertical="top" wrapText="1"/>
    </xf>
    <xf numFmtId="4" fontId="73" fillId="0" borderId="12" xfId="37" applyNumberFormat="1" applyFont="1" applyFill="1" applyBorder="1" applyAlignment="1">
      <alignment vertical="top"/>
    </xf>
    <xf numFmtId="4" fontId="73" fillId="0" borderId="12" xfId="37" applyNumberFormat="1" applyFont="1" applyFill="1" applyBorder="1" applyAlignment="1">
      <alignment vertical="top" wrapText="1"/>
    </xf>
    <xf numFmtId="4" fontId="95" fillId="0" borderId="22" xfId="37" applyNumberFormat="1" applyFont="1" applyFill="1" applyBorder="1"/>
    <xf numFmtId="4" fontId="95" fillId="0" borderId="19" xfId="37" applyNumberFormat="1" applyFont="1" applyFill="1" applyBorder="1" applyAlignment="1">
      <alignment vertical="top"/>
    </xf>
    <xf numFmtId="4" fontId="94" fillId="0" borderId="12" xfId="37" applyNumberFormat="1" applyFont="1" applyFill="1" applyBorder="1" applyAlignment="1">
      <alignment vertical="top"/>
    </xf>
    <xf numFmtId="4" fontId="68" fillId="0" borderId="12" xfId="37" applyNumberFormat="1" applyFont="1" applyFill="1" applyBorder="1" applyAlignment="1">
      <alignment horizontal="center" vertical="center"/>
    </xf>
    <xf numFmtId="4" fontId="94" fillId="0" borderId="12" xfId="37" applyNumberFormat="1" applyFont="1" applyFill="1" applyBorder="1" applyAlignment="1">
      <alignment horizontal="center" vertical="center"/>
    </xf>
    <xf numFmtId="4" fontId="68" fillId="0" borderId="25" xfId="37" applyNumberFormat="1" applyFont="1" applyFill="1" applyBorder="1" applyAlignment="1">
      <alignment vertical="top"/>
    </xf>
    <xf numFmtId="4" fontId="95" fillId="0" borderId="12" xfId="37" applyNumberFormat="1" applyFont="1" applyFill="1" applyBorder="1" applyAlignment="1">
      <alignment vertical="top"/>
    </xf>
    <xf numFmtId="4" fontId="95" fillId="0" borderId="25" xfId="37" applyNumberFormat="1" applyFont="1" applyFill="1" applyBorder="1" applyAlignment="1">
      <alignment vertical="top"/>
    </xf>
    <xf numFmtId="4" fontId="94" fillId="0" borderId="25" xfId="37" applyNumberFormat="1" applyFont="1" applyFill="1" applyBorder="1" applyAlignment="1">
      <alignment vertical="top"/>
    </xf>
    <xf numFmtId="4" fontId="94" fillId="0" borderId="22" xfId="37" applyNumberFormat="1" applyFont="1" applyFill="1" applyBorder="1" applyAlignment="1">
      <alignment vertical="top"/>
    </xf>
    <xf numFmtId="4" fontId="94" fillId="0" borderId="71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horizontal="right" vertical="center"/>
    </xf>
    <xf numFmtId="4" fontId="64" fillId="0" borderId="47" xfId="37" applyNumberFormat="1" applyFont="1" applyFill="1" applyBorder="1" applyAlignment="1">
      <alignment vertical="top"/>
    </xf>
    <xf numFmtId="4" fontId="64" fillId="0" borderId="22" xfId="37" applyNumberFormat="1" applyFont="1" applyFill="1" applyBorder="1" applyAlignment="1">
      <alignment vertical="top"/>
    </xf>
    <xf numFmtId="4" fontId="64" fillId="0" borderId="71" xfId="37" applyNumberFormat="1" applyFont="1" applyFill="1" applyBorder="1" applyAlignment="1">
      <alignment vertical="top"/>
    </xf>
    <xf numFmtId="4" fontId="69" fillId="0" borderId="12" xfId="37" applyNumberFormat="1" applyFont="1" applyFill="1" applyBorder="1" applyAlignment="1">
      <alignment horizontal="right" vertical="top"/>
    </xf>
    <xf numFmtId="4" fontId="64" fillId="0" borderId="63" xfId="37" applyNumberFormat="1" applyFont="1" applyFill="1" applyBorder="1" applyAlignment="1">
      <alignment vertical="top"/>
    </xf>
    <xf numFmtId="4" fontId="64" fillId="0" borderId="19" xfId="37" applyNumberFormat="1" applyFont="1" applyFill="1" applyBorder="1" applyAlignment="1">
      <alignment horizontal="right" vertical="center"/>
    </xf>
    <xf numFmtId="4" fontId="79" fillId="0" borderId="19" xfId="0" applyNumberFormat="1" applyFont="1" applyBorder="1" applyAlignment="1">
      <alignment horizontal="right" vertical="center" wrapText="1"/>
    </xf>
    <xf numFmtId="4" fontId="79" fillId="0" borderId="29" xfId="0" applyNumberFormat="1" applyFont="1" applyBorder="1" applyAlignment="1">
      <alignment horizontal="center" vertical="center" wrapText="1"/>
    </xf>
    <xf numFmtId="4" fontId="79" fillId="0" borderId="11" xfId="0" applyNumberFormat="1" applyFont="1" applyBorder="1" applyAlignment="1">
      <alignment horizontal="center" vertical="center" wrapText="1"/>
    </xf>
    <xf numFmtId="4" fontId="79" fillId="0" borderId="11" xfId="0" applyNumberFormat="1" applyFont="1" applyBorder="1" applyAlignment="1">
      <alignment horizontal="right" vertical="center" wrapText="1"/>
    </xf>
    <xf numFmtId="4" fontId="79" fillId="0" borderId="85" xfId="0" applyNumberFormat="1" applyFont="1" applyBorder="1" applyAlignment="1">
      <alignment horizontal="right" vertical="center" wrapText="1"/>
    </xf>
    <xf numFmtId="4" fontId="79" fillId="0" borderId="30" xfId="0" applyNumberFormat="1" applyFont="1" applyBorder="1" applyAlignment="1">
      <alignment horizontal="right" vertical="center" wrapText="1"/>
    </xf>
    <xf numFmtId="4" fontId="79" fillId="0" borderId="59" xfId="0" applyNumberFormat="1" applyFont="1" applyBorder="1" applyAlignment="1">
      <alignment horizontal="center" vertical="center" wrapText="1"/>
    </xf>
    <xf numFmtId="4" fontId="79" fillId="0" borderId="19" xfId="0" applyNumberFormat="1" applyFont="1" applyBorder="1" applyAlignment="1">
      <alignment horizontal="center" vertical="center" wrapText="1"/>
    </xf>
    <xf numFmtId="4" fontId="79" fillId="0" borderId="82" xfId="0" applyNumberFormat="1" applyFont="1" applyBorder="1" applyAlignment="1">
      <alignment horizontal="right" vertical="center" wrapText="1"/>
    </xf>
    <xf numFmtId="4" fontId="79" fillId="0" borderId="77" xfId="0" applyNumberFormat="1" applyFont="1" applyBorder="1" applyAlignment="1">
      <alignment horizontal="right" vertical="center" wrapText="1"/>
    </xf>
    <xf numFmtId="4" fontId="79" fillId="0" borderId="26" xfId="0" applyNumberFormat="1" applyFont="1" applyBorder="1" applyAlignment="1">
      <alignment horizontal="center" vertical="center" wrapText="1"/>
    </xf>
    <xf numFmtId="4" fontId="79" fillId="0" borderId="12" xfId="0" applyNumberFormat="1" applyFont="1" applyBorder="1" applyAlignment="1">
      <alignment horizontal="center" vertical="center" wrapText="1"/>
    </xf>
    <xf numFmtId="4" fontId="79" fillId="0" borderId="12" xfId="0" applyNumberFormat="1" applyFont="1" applyBorder="1" applyAlignment="1">
      <alignment horizontal="right" vertical="center" wrapText="1"/>
    </xf>
    <xf numFmtId="4" fontId="79" fillId="0" borderId="37" xfId="0" applyNumberFormat="1" applyFont="1" applyBorder="1" applyAlignment="1">
      <alignment horizontal="right" vertical="center" wrapText="1"/>
    </xf>
    <xf numFmtId="4" fontId="79" fillId="0" borderId="18" xfId="0" applyNumberFormat="1" applyFont="1" applyBorder="1" applyAlignment="1">
      <alignment horizontal="right" vertical="center" wrapText="1"/>
    </xf>
    <xf numFmtId="4" fontId="79" fillId="0" borderId="26" xfId="0" applyNumberFormat="1" applyFont="1" applyBorder="1" applyAlignment="1">
      <alignment horizontal="center" vertical="center"/>
    </xf>
    <xf numFmtId="4" fontId="79" fillId="0" borderId="12" xfId="0" applyNumberFormat="1" applyFont="1" applyBorder="1" applyAlignment="1">
      <alignment horizontal="center" vertical="center"/>
    </xf>
    <xf numFmtId="4" fontId="79" fillId="0" borderId="12" xfId="0" applyNumberFormat="1" applyFont="1" applyBorder="1" applyAlignment="1">
      <alignment horizontal="right" vertical="center"/>
    </xf>
    <xf numFmtId="4" fontId="79" fillId="0" borderId="37" xfId="0" applyNumberFormat="1" applyFont="1" applyBorder="1" applyAlignment="1">
      <alignment horizontal="right" vertical="center"/>
    </xf>
    <xf numFmtId="4" fontId="79" fillId="0" borderId="18" xfId="0" applyNumberFormat="1" applyFont="1" applyBorder="1" applyAlignment="1">
      <alignment horizontal="right" vertical="center"/>
    </xf>
    <xf numFmtId="4" fontId="79" fillId="0" borderId="26" xfId="0" applyNumberFormat="1" applyFont="1" applyBorder="1" applyAlignment="1">
      <alignment horizontal="center"/>
    </xf>
    <xf numFmtId="4" fontId="79" fillId="0" borderId="12" xfId="0" applyNumberFormat="1" applyFont="1" applyBorder="1" applyAlignment="1">
      <alignment horizontal="center"/>
    </xf>
    <xf numFmtId="4" fontId="79" fillId="0" borderId="12" xfId="0" applyNumberFormat="1" applyFont="1" applyBorder="1" applyAlignment="1">
      <alignment horizontal="right"/>
    </xf>
    <xf numFmtId="4" fontId="79" fillId="0" borderId="37" xfId="0" applyNumberFormat="1" applyFont="1" applyBorder="1" applyAlignment="1">
      <alignment horizontal="right"/>
    </xf>
    <xf numFmtId="4" fontId="79" fillId="0" borderId="18" xfId="0" applyNumberFormat="1" applyFont="1" applyBorder="1" applyAlignment="1">
      <alignment horizontal="right"/>
    </xf>
    <xf numFmtId="4" fontId="79" fillId="0" borderId="27" xfId="0" applyNumberFormat="1" applyFont="1" applyBorder="1" applyAlignment="1">
      <alignment horizontal="right"/>
    </xf>
    <xf numFmtId="4" fontId="79" fillId="0" borderId="25" xfId="0" applyNumberFormat="1" applyFont="1" applyBorder="1" applyAlignment="1">
      <alignment horizontal="center"/>
    </xf>
    <xf numFmtId="4" fontId="79" fillId="0" borderId="25" xfId="0" applyNumberFormat="1" applyFont="1" applyBorder="1" applyAlignment="1">
      <alignment horizontal="right"/>
    </xf>
    <xf numFmtId="4" fontId="79" fillId="0" borderId="80" xfId="0" applyNumberFormat="1" applyFont="1" applyBorder="1" applyAlignment="1">
      <alignment horizontal="right"/>
    </xf>
    <xf numFmtId="4" fontId="79" fillId="0" borderId="28" xfId="0" applyNumberFormat="1" applyFont="1" applyBorder="1" applyAlignment="1">
      <alignment horizontal="right"/>
    </xf>
    <xf numFmtId="4" fontId="79" fillId="0" borderId="27" xfId="0" applyNumberFormat="1" applyFont="1" applyBorder="1" applyAlignment="1">
      <alignment horizontal="center"/>
    </xf>
    <xf numFmtId="4" fontId="79" fillId="0" borderId="31" xfId="0" applyNumberFormat="1" applyFont="1" applyBorder="1" applyAlignment="1">
      <alignment horizontal="center"/>
    </xf>
    <xf numFmtId="4" fontId="79" fillId="0" borderId="32" xfId="0" applyNumberFormat="1" applyFont="1" applyBorder="1" applyAlignment="1">
      <alignment horizontal="center"/>
    </xf>
    <xf numFmtId="4" fontId="79" fillId="0" borderId="32" xfId="0" applyNumberFormat="1" applyFont="1" applyBorder="1" applyAlignment="1">
      <alignment horizontal="right"/>
    </xf>
    <xf numFmtId="4" fontId="79" fillId="0" borderId="33" xfId="0" applyNumberFormat="1" applyFont="1" applyBorder="1" applyAlignment="1">
      <alignment horizontal="right"/>
    </xf>
    <xf numFmtId="4" fontId="79" fillId="0" borderId="13" xfId="0" applyNumberFormat="1" applyFont="1" applyBorder="1"/>
    <xf numFmtId="0" fontId="72" fillId="0" borderId="16" xfId="0" applyNumberFormat="1" applyFont="1" applyBorder="1" applyAlignment="1">
      <alignment horizontal="left" vertical="center" wrapText="1"/>
    </xf>
    <xf numFmtId="0" fontId="64" fillId="0" borderId="12" xfId="37" applyFont="1" applyFill="1" applyBorder="1" applyAlignment="1">
      <alignment vertical="center" wrapText="1"/>
    </xf>
    <xf numFmtId="0" fontId="72" fillId="0" borderId="36" xfId="0" applyFont="1" applyBorder="1" applyAlignment="1">
      <alignment horizontal="left"/>
    </xf>
    <xf numFmtId="0" fontId="72" fillId="0" borderId="15" xfId="0" applyFont="1" applyBorder="1" applyAlignment="1">
      <alignment horizontal="left" wrapText="1"/>
    </xf>
    <xf numFmtId="4" fontId="72" fillId="0" borderId="26" xfId="0" applyNumberFormat="1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right" vertical="center"/>
    </xf>
    <xf numFmtId="4" fontId="72" fillId="0" borderId="19" xfId="0" applyNumberFormat="1" applyFont="1" applyBorder="1" applyAlignment="1">
      <alignment vertical="center" wrapText="1"/>
    </xf>
    <xf numFmtId="4" fontId="72" fillId="0" borderId="18" xfId="0" applyNumberFormat="1" applyFont="1" applyBorder="1" applyAlignment="1">
      <alignment horizontal="right" vertical="center"/>
    </xf>
    <xf numFmtId="4" fontId="72" fillId="0" borderId="19" xfId="0" applyNumberFormat="1" applyFont="1" applyBorder="1" applyAlignment="1">
      <alignment horizontal="right" vertical="center"/>
    </xf>
    <xf numFmtId="4" fontId="72" fillId="0" borderId="27" xfId="0" applyNumberFormat="1" applyFont="1" applyBorder="1" applyAlignment="1">
      <alignment horizontal="center" vertical="center"/>
    </xf>
    <xf numFmtId="4" fontId="72" fillId="0" borderId="25" xfId="0" applyNumberFormat="1" applyFont="1" applyBorder="1" applyAlignment="1">
      <alignment horizontal="center" vertical="center"/>
    </xf>
    <xf numFmtId="4" fontId="72" fillId="0" borderId="25" xfId="0" applyNumberFormat="1" applyFont="1" applyBorder="1" applyAlignment="1">
      <alignment horizontal="right" vertical="center"/>
    </xf>
    <xf numFmtId="4" fontId="72" fillId="0" borderId="28" xfId="0" applyNumberFormat="1" applyFont="1" applyBorder="1" applyAlignment="1">
      <alignment horizontal="right" vertical="center"/>
    </xf>
    <xf numFmtId="4" fontId="72" fillId="0" borderId="27" xfId="0" applyNumberFormat="1" applyFont="1" applyBorder="1" applyAlignment="1">
      <alignment horizontal="center"/>
    </xf>
    <xf numFmtId="4" fontId="72" fillId="0" borderId="25" xfId="0" applyNumberFormat="1" applyFont="1" applyBorder="1" applyAlignment="1">
      <alignment horizontal="center"/>
    </xf>
    <xf numFmtId="4" fontId="72" fillId="0" borderId="25" xfId="0" applyNumberFormat="1" applyFont="1" applyBorder="1" applyAlignment="1">
      <alignment horizontal="right"/>
    </xf>
    <xf numFmtId="4" fontId="72" fillId="0" borderId="25" xfId="0" applyNumberFormat="1" applyFont="1" applyBorder="1"/>
    <xf numFmtId="4" fontId="72" fillId="0" borderId="28" xfId="0" applyNumberFormat="1" applyFont="1" applyBorder="1"/>
    <xf numFmtId="4" fontId="72" fillId="0" borderId="74" xfId="0" applyNumberFormat="1" applyFont="1" applyBorder="1" applyAlignment="1">
      <alignment horizontal="center"/>
    </xf>
    <xf numFmtId="4" fontId="72" fillId="0" borderId="63" xfId="0" applyNumberFormat="1" applyFont="1" applyBorder="1" applyAlignment="1">
      <alignment horizontal="center"/>
    </xf>
    <xf numFmtId="4" fontId="72" fillId="0" borderId="63" xfId="0" applyNumberFormat="1" applyFont="1" applyBorder="1" applyAlignment="1">
      <alignment horizontal="right"/>
    </xf>
    <xf numFmtId="4" fontId="72" fillId="0" borderId="63" xfId="0" applyNumberFormat="1" applyFont="1" applyBorder="1"/>
    <xf numFmtId="4" fontId="72" fillId="0" borderId="65" xfId="0" applyNumberFormat="1" applyFont="1" applyBorder="1"/>
    <xf numFmtId="4" fontId="96" fillId="0" borderId="12" xfId="0" applyNumberFormat="1" applyFont="1" applyBorder="1" applyAlignment="1">
      <alignment horizontal="right" vertical="center"/>
    </xf>
    <xf numFmtId="4" fontId="72" fillId="0" borderId="26" xfId="0" applyNumberFormat="1" applyFont="1" applyBorder="1" applyAlignment="1">
      <alignment horizontal="right" vertical="center"/>
    </xf>
    <xf numFmtId="4" fontId="83" fillId="0" borderId="12" xfId="0" applyNumberFormat="1" applyFont="1" applyBorder="1"/>
    <xf numFmtId="4" fontId="61" fillId="0" borderId="18" xfId="0" applyNumberFormat="1" applyFont="1" applyBorder="1" applyAlignment="1">
      <alignment horizontal="right" vertical="center"/>
    </xf>
    <xf numFmtId="4" fontId="72" fillId="0" borderId="12" xfId="0" applyNumberFormat="1" applyFont="1" applyBorder="1" applyAlignment="1">
      <alignment vertical="center"/>
    </xf>
    <xf numFmtId="4" fontId="72" fillId="0" borderId="27" xfId="0" applyNumberFormat="1" applyFont="1" applyBorder="1" applyAlignment="1">
      <alignment horizontal="right" vertical="center"/>
    </xf>
    <xf numFmtId="4" fontId="83" fillId="0" borderId="25" xfId="0" applyNumberFormat="1" applyFont="1" applyBorder="1"/>
    <xf numFmtId="4" fontId="61" fillId="0" borderId="28" xfId="0" applyNumberFormat="1" applyFont="1" applyBorder="1" applyAlignment="1">
      <alignment horizontal="right" vertical="center"/>
    </xf>
    <xf numFmtId="4" fontId="72" fillId="0" borderId="27" xfId="0" applyNumberFormat="1" applyFont="1" applyBorder="1"/>
    <xf numFmtId="4" fontId="61" fillId="0" borderId="28" xfId="0" applyNumberFormat="1" applyFont="1" applyBorder="1"/>
    <xf numFmtId="4" fontId="72" fillId="0" borderId="74" xfId="0" applyNumberFormat="1" applyFont="1" applyBorder="1"/>
    <xf numFmtId="4" fontId="61" fillId="0" borderId="65" xfId="0" applyNumberFormat="1" applyFont="1" applyBorder="1"/>
    <xf numFmtId="4" fontId="97" fillId="0" borderId="12" xfId="0" applyNumberFormat="1" applyFont="1" applyBorder="1"/>
    <xf numFmtId="4" fontId="98" fillId="0" borderId="18" xfId="0" applyNumberFormat="1" applyFont="1" applyBorder="1" applyAlignment="1">
      <alignment horizontal="right" vertical="center"/>
    </xf>
    <xf numFmtId="4" fontId="76" fillId="0" borderId="51" xfId="0" applyNumberFormat="1" applyFont="1" applyBorder="1" applyAlignment="1">
      <alignment vertical="center"/>
    </xf>
    <xf numFmtId="4" fontId="84" fillId="0" borderId="53" xfId="0" applyNumberFormat="1" applyFont="1" applyBorder="1" applyAlignment="1">
      <alignment vertical="center"/>
    </xf>
    <xf numFmtId="4" fontId="99" fillId="0" borderId="54" xfId="20" applyNumberFormat="1" applyFont="1" applyBorder="1" applyAlignment="1">
      <alignment vertical="center"/>
    </xf>
    <xf numFmtId="4" fontId="76" fillId="0" borderId="54" xfId="20" applyNumberFormat="1" applyFont="1" applyBorder="1" applyAlignment="1">
      <alignment vertical="center"/>
    </xf>
    <xf numFmtId="4" fontId="76" fillId="0" borderId="54" xfId="0" applyNumberFormat="1" applyFont="1" applyBorder="1" applyAlignment="1">
      <alignment horizontal="right" vertical="center"/>
    </xf>
    <xf numFmtId="4" fontId="99" fillId="0" borderId="55" xfId="0" applyNumberFormat="1" applyFont="1" applyBorder="1" applyAlignment="1">
      <alignment horizontal="right" vertical="center"/>
    </xf>
    <xf numFmtId="4" fontId="76" fillId="0" borderId="19" xfId="0" applyNumberFormat="1" applyFont="1" applyBorder="1" applyAlignment="1">
      <alignment horizontal="right" vertical="center"/>
    </xf>
    <xf numFmtId="4" fontId="76" fillId="0" borderId="12" xfId="0" applyNumberFormat="1" applyFont="1" applyBorder="1" applyAlignment="1">
      <alignment vertical="center"/>
    </xf>
    <xf numFmtId="4" fontId="99" fillId="0" borderId="19" xfId="0" applyNumberFormat="1" applyFont="1" applyBorder="1" applyAlignment="1">
      <alignment horizontal="right" vertical="center"/>
    </xf>
    <xf numFmtId="3" fontId="76" fillId="0" borderId="12" xfId="0" applyNumberFormat="1" applyFont="1" applyBorder="1" applyAlignment="1">
      <alignment horizontal="center" vertical="center" wrapText="1"/>
    </xf>
    <xf numFmtId="3" fontId="76" fillId="0" borderId="47" xfId="0" applyNumberFormat="1" applyFont="1" applyBorder="1" applyAlignment="1">
      <alignment horizontal="center" vertical="center" wrapText="1"/>
    </xf>
    <xf numFmtId="4" fontId="91" fillId="0" borderId="40" xfId="0" applyNumberFormat="1" applyFont="1" applyBorder="1" applyAlignment="1">
      <alignment horizontal="right"/>
    </xf>
    <xf numFmtId="4" fontId="91" fillId="0" borderId="42" xfId="0" applyNumberFormat="1" applyFont="1" applyBorder="1" applyAlignment="1">
      <alignment horizontal="right"/>
    </xf>
    <xf numFmtId="4" fontId="92" fillId="0" borderId="45" xfId="0" applyNumberFormat="1" applyFont="1" applyBorder="1" applyAlignment="1">
      <alignment horizontal="right"/>
    </xf>
    <xf numFmtId="4" fontId="91" fillId="0" borderId="42" xfId="0" applyNumberFormat="1" applyFont="1" applyFill="1" applyBorder="1" applyAlignment="1">
      <alignment horizontal="right"/>
    </xf>
    <xf numFmtId="4" fontId="92" fillId="0" borderId="42" xfId="0" applyNumberFormat="1" applyFont="1" applyFill="1" applyBorder="1" applyAlignment="1">
      <alignment horizontal="right"/>
    </xf>
    <xf numFmtId="4" fontId="92" fillId="0" borderId="42" xfId="0" applyNumberFormat="1" applyFont="1" applyBorder="1" applyAlignment="1">
      <alignment horizontal="right"/>
    </xf>
    <xf numFmtId="4" fontId="91" fillId="0" borderId="45" xfId="0" applyNumberFormat="1" applyFont="1" applyBorder="1" applyAlignment="1">
      <alignment horizontal="right"/>
    </xf>
    <xf numFmtId="4" fontId="92" fillId="0" borderId="0" xfId="0" applyNumberFormat="1" applyFont="1" applyBorder="1" applyAlignment="1">
      <alignment horizontal="right"/>
    </xf>
    <xf numFmtId="4" fontId="91" fillId="0" borderId="12" xfId="0" applyNumberFormat="1" applyFont="1" applyBorder="1" applyAlignment="1">
      <alignment horizontal="right" vertical="center"/>
    </xf>
    <xf numFmtId="4" fontId="82" fillId="0" borderId="45" xfId="0" applyNumberFormat="1" applyFont="1" applyBorder="1" applyAlignment="1">
      <alignment horizontal="right" vertical="center"/>
    </xf>
    <xf numFmtId="4" fontId="82" fillId="0" borderId="45" xfId="0" applyNumberFormat="1" applyFont="1" applyBorder="1" applyAlignment="1">
      <alignment horizontal="right"/>
    </xf>
    <xf numFmtId="4" fontId="82" fillId="0" borderId="45" xfId="40" applyNumberFormat="1" applyFont="1" applyBorder="1" applyProtection="1">
      <protection locked="0"/>
    </xf>
    <xf numFmtId="4" fontId="85" fillId="0" borderId="42" xfId="0" applyNumberFormat="1" applyFont="1" applyBorder="1" applyAlignment="1">
      <alignment horizontal="right"/>
    </xf>
    <xf numFmtId="4" fontId="85" fillId="0" borderId="12" xfId="0" applyNumberFormat="1" applyFont="1" applyBorder="1" applyAlignment="1">
      <alignment horizontal="right" vertical="center"/>
    </xf>
    <xf numFmtId="4" fontId="84" fillId="0" borderId="0" xfId="0" applyNumberFormat="1" applyFont="1" applyBorder="1" applyAlignment="1">
      <alignment horizontal="right"/>
    </xf>
    <xf numFmtId="4" fontId="85" fillId="0" borderId="40" xfId="0" applyNumberFormat="1" applyFont="1" applyBorder="1" applyAlignment="1">
      <alignment horizontal="right"/>
    </xf>
    <xf numFmtId="4" fontId="82" fillId="0" borderId="42" xfId="0" applyNumberFormat="1" applyFont="1" applyBorder="1" applyAlignment="1">
      <alignment horizontal="right"/>
    </xf>
    <xf numFmtId="4" fontId="85" fillId="0" borderId="42" xfId="0" applyNumberFormat="1" applyFont="1" applyFill="1" applyBorder="1" applyAlignment="1">
      <alignment horizontal="right"/>
    </xf>
    <xf numFmtId="4" fontId="84" fillId="0" borderId="45" xfId="0" applyNumberFormat="1" applyFont="1" applyBorder="1" applyAlignment="1">
      <alignment horizontal="right"/>
    </xf>
    <xf numFmtId="4" fontId="85" fillId="0" borderId="45" xfId="0" applyNumberFormat="1" applyFont="1" applyBorder="1" applyAlignment="1">
      <alignment horizontal="right"/>
    </xf>
    <xf numFmtId="4" fontId="82" fillId="0" borderId="0" xfId="0" applyNumberFormat="1" applyFont="1" applyBorder="1" applyAlignment="1">
      <alignment horizontal="right"/>
    </xf>
    <xf numFmtId="4" fontId="85" fillId="0" borderId="43" xfId="0" applyNumberFormat="1" applyFont="1" applyBorder="1" applyAlignment="1">
      <alignment horizontal="right"/>
    </xf>
    <xf numFmtId="4" fontId="82" fillId="0" borderId="46" xfId="0" applyNumberFormat="1" applyFont="1" applyBorder="1" applyAlignment="1">
      <alignment horizontal="right"/>
    </xf>
    <xf numFmtId="4" fontId="82" fillId="0" borderId="43" xfId="0" applyNumberFormat="1" applyFont="1" applyBorder="1" applyAlignment="1">
      <alignment horizontal="right"/>
    </xf>
    <xf numFmtId="4" fontId="82" fillId="0" borderId="86" xfId="0" applyNumberFormat="1" applyFont="1" applyBorder="1" applyAlignment="1">
      <alignment horizontal="right"/>
    </xf>
    <xf numFmtId="4" fontId="82" fillId="0" borderId="56" xfId="0" applyNumberFormat="1" applyFont="1" applyBorder="1" applyAlignment="1">
      <alignment horizontal="right"/>
    </xf>
    <xf numFmtId="4" fontId="76" fillId="0" borderId="45" xfId="0" applyNumberFormat="1" applyFont="1" applyBorder="1" applyAlignment="1">
      <alignment horizontal="right"/>
    </xf>
    <xf numFmtId="0" fontId="84" fillId="0" borderId="0" xfId="0" applyFont="1"/>
    <xf numFmtId="3" fontId="76" fillId="0" borderId="12" xfId="0" applyNumberFormat="1" applyFont="1" applyBorder="1" applyAlignment="1">
      <alignment horizontal="right" vertical="center"/>
    </xf>
    <xf numFmtId="3" fontId="100" fillId="0" borderId="12" xfId="0" applyNumberFormat="1" applyFont="1" applyBorder="1" applyAlignment="1">
      <alignment horizontal="right" vertical="center"/>
    </xf>
    <xf numFmtId="0" fontId="84" fillId="0" borderId="0" xfId="0" applyFont="1" applyBorder="1"/>
    <xf numFmtId="0" fontId="84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100" fillId="0" borderId="0" xfId="0" applyFont="1" applyBorder="1" applyAlignment="1">
      <alignment vertical="center"/>
    </xf>
    <xf numFmtId="0" fontId="102" fillId="0" borderId="0" xfId="0" applyFont="1"/>
    <xf numFmtId="0" fontId="85" fillId="0" borderId="0" xfId="0" applyFont="1"/>
    <xf numFmtId="4" fontId="103" fillId="0" borderId="12" xfId="0" applyNumberFormat="1" applyFont="1" applyBorder="1" applyAlignment="1">
      <alignment horizontal="right" vertical="center"/>
    </xf>
    <xf numFmtId="4" fontId="76" fillId="0" borderId="12" xfId="0" applyNumberFormat="1" applyFont="1" applyBorder="1" applyAlignment="1">
      <alignment horizontal="right" vertical="center"/>
    </xf>
    <xf numFmtId="4" fontId="100" fillId="0" borderId="12" xfId="0" applyNumberFormat="1" applyFont="1" applyBorder="1" applyAlignment="1">
      <alignment horizontal="right" vertical="center"/>
    </xf>
    <xf numFmtId="0" fontId="100" fillId="0" borderId="12" xfId="0" applyFont="1" applyBorder="1" applyAlignment="1">
      <alignment horizontal="center" vertical="center" wrapText="1"/>
    </xf>
    <xf numFmtId="0" fontId="52" fillId="0" borderId="0" xfId="0" applyFont="1"/>
    <xf numFmtId="0" fontId="82" fillId="0" borderId="0" xfId="0" applyFont="1"/>
    <xf numFmtId="4" fontId="85" fillId="0" borderId="12" xfId="0" applyNumberFormat="1" applyFont="1" applyBorder="1" applyAlignment="1">
      <alignment horizontal="right" vertical="center" wrapText="1"/>
    </xf>
    <xf numFmtId="4" fontId="76" fillId="0" borderId="12" xfId="0" applyNumberFormat="1" applyFont="1" applyBorder="1" applyAlignment="1">
      <alignment horizontal="right" vertical="center" wrapText="1"/>
    </xf>
    <xf numFmtId="4" fontId="100" fillId="0" borderId="12" xfId="0" applyNumberFormat="1" applyFont="1" applyBorder="1" applyAlignment="1">
      <alignment horizontal="right" vertical="center" wrapText="1"/>
    </xf>
    <xf numFmtId="165" fontId="85" fillId="0" borderId="12" xfId="0" applyNumberFormat="1" applyFont="1" applyBorder="1" applyAlignment="1">
      <alignment horizontal="right" vertical="center"/>
    </xf>
    <xf numFmtId="165" fontId="103" fillId="0" borderId="12" xfId="0" applyNumberFormat="1" applyFont="1" applyBorder="1" applyAlignment="1">
      <alignment horizontal="right" vertical="center"/>
    </xf>
    <xf numFmtId="165" fontId="76" fillId="0" borderId="12" xfId="0" applyNumberFormat="1" applyFont="1" applyBorder="1" applyAlignment="1">
      <alignment horizontal="right" vertical="center"/>
    </xf>
    <xf numFmtId="0" fontId="85" fillId="0" borderId="0" xfId="0" applyFont="1" applyAlignment="1">
      <alignment horizontal="right"/>
    </xf>
    <xf numFmtId="0" fontId="84" fillId="0" borderId="0" xfId="0" applyFont="1" applyAlignment="1">
      <alignment wrapText="1"/>
    </xf>
    <xf numFmtId="0" fontId="104" fillId="0" borderId="0" xfId="0" applyFont="1"/>
    <xf numFmtId="0" fontId="105" fillId="0" borderId="12" xfId="37" applyFont="1" applyFill="1" applyBorder="1"/>
    <xf numFmtId="0" fontId="65" fillId="0" borderId="62" xfId="0" applyFont="1" applyFill="1" applyBorder="1" applyAlignment="1">
      <alignment horizontal="left" vertical="top"/>
    </xf>
    <xf numFmtId="0" fontId="72" fillId="0" borderId="14" xfId="0" applyNumberFormat="1" applyFont="1" applyBorder="1" applyAlignment="1">
      <alignment horizontal="left" vertical="center" wrapText="1"/>
    </xf>
    <xf numFmtId="0" fontId="72" fillId="0" borderId="15" xfId="0" applyNumberFormat="1" applyFont="1" applyBorder="1" applyAlignment="1">
      <alignment horizontal="left" vertical="center" wrapText="1"/>
    </xf>
    <xf numFmtId="0" fontId="72" fillId="0" borderId="17" xfId="0" applyNumberFormat="1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wrapText="1"/>
    </xf>
    <xf numFmtId="0" fontId="72" fillId="0" borderId="24" xfId="0" applyFont="1" applyBorder="1" applyAlignment="1">
      <alignment horizontal="left" wrapText="1"/>
    </xf>
    <xf numFmtId="0" fontId="78" fillId="0" borderId="24" xfId="0" applyFont="1" applyBorder="1" applyAlignment="1">
      <alignment horizontal="left" wrapText="1"/>
    </xf>
    <xf numFmtId="0" fontId="78" fillId="0" borderId="88" xfId="0" applyFont="1" applyBorder="1" applyAlignment="1">
      <alignment horizontal="center" vertical="center"/>
    </xf>
    <xf numFmtId="0" fontId="80" fillId="0" borderId="57" xfId="39" applyFont="1" applyFill="1" applyBorder="1" applyAlignment="1">
      <alignment horizontal="left" vertical="center" wrapText="1"/>
    </xf>
    <xf numFmtId="0" fontId="107" fillId="0" borderId="12" xfId="37" applyFont="1" applyFill="1" applyBorder="1" applyAlignment="1">
      <alignment vertical="top"/>
    </xf>
    <xf numFmtId="0" fontId="105" fillId="0" borderId="12" xfId="37" applyFont="1" applyFill="1" applyBorder="1" applyAlignment="1">
      <alignment horizontal="left" vertical="top"/>
    </xf>
    <xf numFmtId="4" fontId="68" fillId="0" borderId="19" xfId="37" applyNumberFormat="1" applyFont="1" applyFill="1" applyBorder="1" applyAlignment="1">
      <alignment vertical="top"/>
    </xf>
    <xf numFmtId="0" fontId="68" fillId="0" borderId="12" xfId="37" applyFont="1" applyFill="1" applyBorder="1" applyAlignment="1">
      <alignment horizontal="left" vertical="top"/>
    </xf>
    <xf numFmtId="0" fontId="68" fillId="0" borderId="12" xfId="37" applyFont="1" applyFill="1" applyBorder="1" applyAlignment="1">
      <alignment vertical="top"/>
    </xf>
    <xf numFmtId="0" fontId="68" fillId="0" borderId="12" xfId="37" applyFont="1" applyFill="1" applyBorder="1" applyAlignment="1">
      <alignment horizontal="left"/>
    </xf>
    <xf numFmtId="4" fontId="68" fillId="0" borderId="11" xfId="37" applyNumberFormat="1" applyFont="1" applyFill="1" applyBorder="1"/>
    <xf numFmtId="0" fontId="83" fillId="0" borderId="14" xfId="0" applyNumberFormat="1" applyFont="1" applyBorder="1" applyAlignment="1">
      <alignment horizontal="left" vertical="center" wrapText="1"/>
    </xf>
    <xf numFmtId="0" fontId="83" fillId="0" borderId="15" xfId="0" applyNumberFormat="1" applyFont="1" applyBorder="1" applyAlignment="1">
      <alignment horizontal="left" vertical="center" wrapText="1"/>
    </xf>
    <xf numFmtId="17" fontId="80" fillId="0" borderId="0" xfId="0" applyNumberFormat="1" applyFont="1"/>
    <xf numFmtId="0" fontId="69" fillId="0" borderId="12" xfId="37" applyFont="1" applyFill="1" applyBorder="1" applyAlignment="1">
      <alignment horizontal="left" vertical="center"/>
    </xf>
    <xf numFmtId="0" fontId="89" fillId="0" borderId="57" xfId="39" applyFont="1" applyFill="1" applyBorder="1" applyAlignment="1">
      <alignment horizontal="center" wrapText="1"/>
    </xf>
    <xf numFmtId="0" fontId="89" fillId="0" borderId="49" xfId="39" applyFont="1" applyFill="1" applyBorder="1" applyAlignment="1">
      <alignment horizontal="center" wrapText="1"/>
    </xf>
    <xf numFmtId="0" fontId="71" fillId="0" borderId="12" xfId="37" applyFont="1" applyFill="1" applyBorder="1" applyAlignment="1">
      <alignment vertical="top"/>
    </xf>
    <xf numFmtId="3" fontId="91" fillId="0" borderId="0" xfId="0" quotePrefix="1" applyNumberFormat="1" applyFont="1" applyBorder="1" applyAlignment="1">
      <alignment horizontal="center" vertical="center"/>
    </xf>
    <xf numFmtId="4" fontId="91" fillId="0" borderId="0" xfId="0" applyNumberFormat="1" applyFont="1" applyBorder="1" applyAlignment="1">
      <alignment horizontal="right" vertical="center"/>
    </xf>
    <xf numFmtId="4" fontId="85" fillId="0" borderId="0" xfId="0" applyNumberFormat="1" applyFont="1" applyBorder="1" applyAlignment="1">
      <alignment horizontal="right" vertical="center"/>
    </xf>
    <xf numFmtId="3" fontId="76" fillId="0" borderId="0" xfId="0" applyNumberFormat="1" applyFont="1" applyFill="1" applyBorder="1" applyAlignment="1">
      <alignment horizontal="left" wrapText="1"/>
    </xf>
    <xf numFmtId="3" fontId="76" fillId="0" borderId="0" xfId="0" quotePrefix="1" applyNumberFormat="1" applyFont="1" applyFill="1" applyBorder="1" applyAlignment="1">
      <alignment horizontal="left" wrapText="1"/>
    </xf>
    <xf numFmtId="3" fontId="51" fillId="0" borderId="0" xfId="0" quotePrefix="1" applyNumberFormat="1" applyFont="1" applyFill="1" applyBorder="1" applyAlignment="1">
      <alignment horizontal="right" wrapText="1"/>
    </xf>
    <xf numFmtId="3" fontId="7" fillId="0" borderId="0" xfId="0" quotePrefix="1" applyNumberFormat="1" applyFont="1" applyFill="1" applyBorder="1" applyAlignment="1">
      <alignment horizontal="left" wrapText="1"/>
    </xf>
    <xf numFmtId="3" fontId="7" fillId="0" borderId="0" xfId="0" applyNumberFormat="1" applyFont="1" applyBorder="1"/>
    <xf numFmtId="3" fontId="6" fillId="0" borderId="0" xfId="0" applyNumberFormat="1" applyFont="1" applyBorder="1"/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0" fontId="62" fillId="0" borderId="71" xfId="37" applyFont="1" applyBorder="1" applyAlignment="1">
      <alignment horizontal="center" vertical="center" wrapText="1"/>
    </xf>
    <xf numFmtId="0" fontId="62" fillId="0" borderId="66" xfId="37" applyFont="1" applyBorder="1" applyAlignment="1">
      <alignment horizontal="center" vertical="center" wrapText="1"/>
    </xf>
    <xf numFmtId="0" fontId="62" fillId="0" borderId="69" xfId="37" applyFont="1" applyBorder="1" applyAlignment="1">
      <alignment horizontal="center" vertical="center" wrapText="1"/>
    </xf>
    <xf numFmtId="0" fontId="62" fillId="0" borderId="70" xfId="37" applyFont="1" applyBorder="1" applyAlignment="1">
      <alignment horizontal="center" vertical="center" wrapText="1"/>
    </xf>
    <xf numFmtId="3" fontId="108" fillId="0" borderId="87" xfId="37" applyNumberFormat="1" applyFont="1" applyFill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4" fillId="0" borderId="13" xfId="37" applyFont="1" applyFill="1" applyBorder="1" applyAlignment="1">
      <alignment horizontal="center"/>
    </xf>
    <xf numFmtId="0" fontId="64" fillId="0" borderId="64" xfId="37" applyFont="1" applyFill="1" applyBorder="1" applyAlignment="1">
      <alignment horizontal="center"/>
    </xf>
    <xf numFmtId="0" fontId="64" fillId="0" borderId="72" xfId="37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71" xfId="37" applyFont="1" applyBorder="1" applyAlignment="1">
      <alignment horizontal="center" vertical="center" wrapText="1"/>
    </xf>
    <xf numFmtId="0" fontId="17" fillId="0" borderId="66" xfId="37" applyFont="1" applyBorder="1" applyAlignment="1">
      <alignment horizontal="center" vertical="center" wrapText="1"/>
    </xf>
    <xf numFmtId="0" fontId="106" fillId="0" borderId="71" xfId="37" applyFont="1" applyBorder="1" applyAlignment="1">
      <alignment horizontal="center" vertical="top" wrapText="1"/>
    </xf>
    <xf numFmtId="0" fontId="106" fillId="0" borderId="66" xfId="37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center"/>
    </xf>
    <xf numFmtId="0" fontId="72" fillId="0" borderId="20" xfId="37" applyFont="1" applyFill="1" applyBorder="1" applyAlignment="1">
      <alignment horizontal="center"/>
    </xf>
    <xf numFmtId="0" fontId="62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4" fontId="79" fillId="0" borderId="13" xfId="0" applyNumberFormat="1" applyFont="1" applyBorder="1" applyAlignment="1">
      <alignment horizontal="center"/>
    </xf>
    <xf numFmtId="4" fontId="79" fillId="0" borderId="64" xfId="0" applyNumberFormat="1" applyFont="1" applyBorder="1" applyAlignment="1">
      <alignment horizontal="center"/>
    </xf>
    <xf numFmtId="4" fontId="79" fillId="0" borderId="72" xfId="0" applyNumberFormat="1" applyFont="1" applyBorder="1" applyAlignment="1">
      <alignment horizontal="center"/>
    </xf>
    <xf numFmtId="3" fontId="82" fillId="0" borderId="87" xfId="47" applyNumberFormat="1" applyFont="1" applyFill="1" applyBorder="1" applyAlignment="1">
      <alignment horizontal="center" vertical="top" wrapText="1"/>
    </xf>
    <xf numFmtId="3" fontId="76" fillId="0" borderId="87" xfId="47" applyNumberFormat="1" applyFont="1" applyFill="1" applyBorder="1" applyAlignment="1">
      <alignment horizontal="center" vertical="top" wrapText="1"/>
    </xf>
    <xf numFmtId="4" fontId="79" fillId="0" borderId="63" xfId="0" applyNumberFormat="1" applyFont="1" applyBorder="1" applyAlignment="1">
      <alignment horizontal="right" vertical="center"/>
    </xf>
    <xf numFmtId="4" fontId="79" fillId="0" borderId="66" xfId="0" applyNumberFormat="1" applyFont="1" applyBorder="1" applyAlignment="1">
      <alignment horizontal="right" vertical="center"/>
    </xf>
    <xf numFmtId="4" fontId="79" fillId="0" borderId="65" xfId="0" applyNumberFormat="1" applyFont="1" applyBorder="1" applyAlignment="1">
      <alignment horizontal="right" vertical="center"/>
    </xf>
    <xf numFmtId="4" fontId="79" fillId="0" borderId="73" xfId="0" applyNumberFormat="1" applyFont="1" applyBorder="1" applyAlignment="1">
      <alignment horizontal="right" vertical="center"/>
    </xf>
    <xf numFmtId="0" fontId="76" fillId="0" borderId="34" xfId="0" applyFont="1" applyBorder="1" applyAlignment="1">
      <alignment horizontal="center" vertical="center"/>
    </xf>
    <xf numFmtId="0" fontId="76" fillId="0" borderId="68" xfId="0" applyFont="1" applyBorder="1" applyAlignment="1">
      <alignment horizontal="center" vertical="center"/>
    </xf>
    <xf numFmtId="4" fontId="79" fillId="0" borderId="74" xfId="0" applyNumberFormat="1" applyFont="1" applyBorder="1" applyAlignment="1">
      <alignment horizontal="right" vertical="center"/>
    </xf>
    <xf numFmtId="4" fontId="79" fillId="0" borderId="70" xfId="0" applyNumberFormat="1" applyFont="1" applyBorder="1" applyAlignment="1">
      <alignment horizontal="right" vertical="center"/>
    </xf>
    <xf numFmtId="0" fontId="75" fillId="0" borderId="0" xfId="0" applyFont="1" applyAlignment="1">
      <alignment horizontal="center"/>
    </xf>
    <xf numFmtId="0" fontId="76" fillId="24" borderId="14" xfId="0" applyFont="1" applyFill="1" applyBorder="1" applyAlignment="1">
      <alignment horizontal="center"/>
    </xf>
    <xf numFmtId="0" fontId="76" fillId="24" borderId="75" xfId="0" applyFont="1" applyFill="1" applyBorder="1" applyAlignment="1">
      <alignment horizontal="center"/>
    </xf>
    <xf numFmtId="0" fontId="76" fillId="24" borderId="76" xfId="0" applyFont="1" applyFill="1" applyBorder="1" applyAlignment="1">
      <alignment horizontal="center"/>
    </xf>
    <xf numFmtId="0" fontId="72" fillId="0" borderId="16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2" fillId="0" borderId="67" xfId="0" applyFont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72" fillId="0" borderId="65" xfId="0" applyFont="1" applyBorder="1" applyAlignment="1">
      <alignment horizontal="center" vertical="center" wrapText="1"/>
    </xf>
    <xf numFmtId="0" fontId="72" fillId="0" borderId="73" xfId="0" applyFont="1" applyBorder="1" applyAlignment="1">
      <alignment horizontal="center" vertical="center" wrapText="1"/>
    </xf>
    <xf numFmtId="0" fontId="76" fillId="1" borderId="24" xfId="0" applyFont="1" applyFill="1" applyBorder="1" applyAlignment="1">
      <alignment horizontal="left" wrapText="1"/>
    </xf>
    <xf numFmtId="0" fontId="76" fillId="1" borderId="68" xfId="0" applyFont="1" applyFill="1" applyBorder="1" applyAlignment="1">
      <alignment horizontal="left" wrapText="1"/>
    </xf>
    <xf numFmtId="0" fontId="72" fillId="0" borderId="27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3" fontId="72" fillId="0" borderId="63" xfId="0" applyNumberFormat="1" applyFont="1" applyBorder="1" applyAlignment="1">
      <alignment horizontal="center" vertical="center" wrapText="1"/>
    </xf>
    <xf numFmtId="0" fontId="81" fillId="0" borderId="19" xfId="0" applyFont="1" applyBorder="1"/>
    <xf numFmtId="3" fontId="72" fillId="0" borderId="65" xfId="0" applyNumberFormat="1" applyFont="1" applyBorder="1" applyAlignment="1">
      <alignment horizontal="center" vertical="center" wrapText="1"/>
    </xf>
    <xf numFmtId="0" fontId="81" fillId="0" borderId="77" xfId="0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78" fillId="24" borderId="13" xfId="0" applyFont="1" applyFill="1" applyBorder="1" applyAlignment="1">
      <alignment horizontal="center"/>
    </xf>
    <xf numFmtId="0" fontId="78" fillId="24" borderId="64" xfId="0" applyFont="1" applyFill="1" applyBorder="1" applyAlignment="1">
      <alignment horizontal="center"/>
    </xf>
    <xf numFmtId="0" fontId="78" fillId="24" borderId="72" xfId="0" applyFont="1" applyFill="1" applyBorder="1" applyAlignment="1">
      <alignment horizontal="center"/>
    </xf>
    <xf numFmtId="3" fontId="72" fillId="0" borderId="15" xfId="0" applyNumberFormat="1" applyFont="1" applyBorder="1" applyAlignment="1">
      <alignment horizontal="center" vertical="center" wrapText="1"/>
    </xf>
    <xf numFmtId="3" fontId="72" fillId="0" borderId="49" xfId="0" applyNumberFormat="1" applyFont="1" applyBorder="1" applyAlignment="1">
      <alignment horizontal="center" vertical="center" wrapText="1"/>
    </xf>
    <xf numFmtId="3" fontId="72" fillId="0" borderId="78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2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4" fontId="72" fillId="0" borderId="11" xfId="0" applyNumberFormat="1" applyFont="1" applyBorder="1" applyAlignment="1">
      <alignment horizontal="right" vertical="center"/>
    </xf>
    <xf numFmtId="4" fontId="72" fillId="0" borderId="32" xfId="0" applyNumberFormat="1" applyFont="1" applyBorder="1" applyAlignment="1">
      <alignment horizontal="right" vertical="center"/>
    </xf>
    <xf numFmtId="4" fontId="72" fillId="0" borderId="29" xfId="0" applyNumberFormat="1" applyFont="1" applyBorder="1" applyAlignment="1">
      <alignment horizontal="right" vertical="center"/>
    </xf>
    <xf numFmtId="4" fontId="72" fillId="0" borderId="31" xfId="0" applyNumberFormat="1" applyFont="1" applyBorder="1" applyAlignment="1">
      <alignment horizontal="right" vertical="center"/>
    </xf>
    <xf numFmtId="0" fontId="61" fillId="0" borderId="13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79" xfId="0" applyFont="1" applyBorder="1" applyAlignment="1">
      <alignment horizontal="center"/>
    </xf>
    <xf numFmtId="0" fontId="76" fillId="0" borderId="24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4" fontId="72" fillId="0" borderId="71" xfId="0" applyNumberFormat="1" applyFont="1" applyBorder="1" applyAlignment="1">
      <alignment horizontal="right" vertical="center"/>
    </xf>
    <xf numFmtId="4" fontId="72" fillId="0" borderId="6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4" fontId="61" fillId="0" borderId="13" xfId="0" applyNumberFormat="1" applyFont="1" applyBorder="1" applyAlignment="1">
      <alignment horizontal="center"/>
    </xf>
    <xf numFmtId="4" fontId="61" fillId="0" borderId="64" xfId="0" applyNumberFormat="1" applyFont="1" applyBorder="1" applyAlignment="1">
      <alignment horizontal="center"/>
    </xf>
    <xf numFmtId="4" fontId="61" fillId="0" borderId="72" xfId="0" applyNumberFormat="1" applyFont="1" applyBorder="1" applyAlignment="1">
      <alignment horizontal="center"/>
    </xf>
    <xf numFmtId="4" fontId="61" fillId="0" borderId="30" xfId="0" applyNumberFormat="1" applyFont="1" applyBorder="1" applyAlignment="1">
      <alignment horizontal="right" vertical="center"/>
    </xf>
    <xf numFmtId="4" fontId="61" fillId="0" borderId="33" xfId="0" applyNumberFormat="1" applyFont="1" applyBorder="1" applyAlignment="1">
      <alignment horizontal="right" vertical="center"/>
    </xf>
    <xf numFmtId="3" fontId="72" fillId="0" borderId="24" xfId="0" applyNumberFormat="1" applyFont="1" applyBorder="1" applyAlignment="1">
      <alignment horizontal="center" vertical="center" wrapText="1"/>
    </xf>
    <xf numFmtId="3" fontId="72" fillId="0" borderId="0" xfId="0" applyNumberFormat="1" applyFont="1" applyBorder="1" applyAlignment="1">
      <alignment horizontal="center" vertical="center" wrapText="1"/>
    </xf>
    <xf numFmtId="3" fontId="72" fillId="0" borderId="52" xfId="0" applyNumberFormat="1" applyFont="1" applyBorder="1" applyAlignment="1">
      <alignment horizontal="center" vertical="center" wrapText="1"/>
    </xf>
    <xf numFmtId="3" fontId="76" fillId="0" borderId="50" xfId="0" applyNumberFormat="1" applyFont="1" applyBorder="1" applyAlignment="1">
      <alignment horizontal="left" wrapText="1"/>
    </xf>
    <xf numFmtId="3" fontId="76" fillId="0" borderId="52" xfId="0" applyNumberFormat="1" applyFont="1" applyBorder="1" applyAlignment="1">
      <alignment horizontal="left" wrapText="1"/>
    </xf>
    <xf numFmtId="164" fontId="76" fillId="0" borderId="50" xfId="20" applyNumberFormat="1" applyFont="1" applyBorder="1" applyAlignment="1">
      <alignment horizontal="left" wrapText="1"/>
    </xf>
    <xf numFmtId="164" fontId="76" fillId="0" borderId="52" xfId="20" applyNumberFormat="1" applyFont="1" applyBorder="1" applyAlignment="1">
      <alignment horizontal="left" wrapText="1"/>
    </xf>
    <xf numFmtId="3" fontId="76" fillId="0" borderId="80" xfId="0" applyNumberFormat="1" applyFont="1" applyBorder="1" applyAlignment="1">
      <alignment horizontal="left"/>
    </xf>
    <xf numFmtId="3" fontId="76" fillId="0" borderId="81" xfId="0" applyNumberFormat="1" applyFont="1" applyBorder="1" applyAlignment="1">
      <alignment horizontal="left"/>
    </xf>
    <xf numFmtId="3" fontId="76" fillId="0" borderId="50" xfId="0" applyNumberFormat="1" applyFont="1" applyBorder="1" applyAlignment="1">
      <alignment horizontal="left"/>
    </xf>
    <xf numFmtId="3" fontId="76" fillId="0" borderId="52" xfId="0" applyNumberFormat="1" applyFont="1" applyBorder="1" applyAlignment="1">
      <alignment horizontal="left"/>
    </xf>
    <xf numFmtId="3" fontId="76" fillId="0" borderId="50" xfId="0" applyNumberFormat="1" applyFont="1" applyBorder="1" applyAlignment="1">
      <alignment horizontal="left" vertical="justify" wrapText="1"/>
    </xf>
    <xf numFmtId="3" fontId="76" fillId="0" borderId="52" xfId="0" applyNumberFormat="1" applyFont="1" applyBorder="1" applyAlignment="1">
      <alignment horizontal="left" vertical="justify" wrapText="1"/>
    </xf>
    <xf numFmtId="0" fontId="76" fillId="0" borderId="50" xfId="0" applyFont="1" applyBorder="1" applyAlignment="1">
      <alignment horizontal="left" vertical="justify" wrapText="1"/>
    </xf>
    <xf numFmtId="0" fontId="76" fillId="0" borderId="52" xfId="0" applyFont="1" applyBorder="1" applyAlignment="1">
      <alignment horizontal="left" vertical="justify" wrapText="1"/>
    </xf>
    <xf numFmtId="0" fontId="75" fillId="0" borderId="0" xfId="0" applyNumberFormat="1" applyFont="1" applyFill="1" applyAlignment="1">
      <alignment horizontal="center" wrapText="1"/>
    </xf>
    <xf numFmtId="3" fontId="76" fillId="0" borderId="0" xfId="0" quotePrefix="1" applyNumberFormat="1" applyFont="1" applyBorder="1" applyAlignment="1">
      <alignment horizontal="center"/>
    </xf>
    <xf numFmtId="3" fontId="84" fillId="0" borderId="0" xfId="0" applyNumberFormat="1" applyFont="1" applyFill="1" applyAlignment="1">
      <alignment horizontal="center"/>
    </xf>
    <xf numFmtId="3" fontId="85" fillId="0" borderId="37" xfId="0" applyNumberFormat="1" applyFont="1" applyBorder="1" applyAlignment="1">
      <alignment horizontal="left"/>
    </xf>
    <xf numFmtId="3" fontId="85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53" fillId="0" borderId="0" xfId="0" quotePrefix="1" applyNumberFormat="1" applyFont="1" applyBorder="1" applyAlignment="1">
      <alignment horizontal="center" vertical="center"/>
    </xf>
    <xf numFmtId="3" fontId="91" fillId="0" borderId="37" xfId="0" quotePrefix="1" applyNumberFormat="1" applyFont="1" applyBorder="1" applyAlignment="1">
      <alignment horizontal="center" vertical="center"/>
    </xf>
    <xf numFmtId="3" fontId="91" fillId="0" borderId="47" xfId="0" quotePrefix="1" applyNumberFormat="1" applyFont="1" applyBorder="1" applyAlignment="1">
      <alignment horizontal="center" vertical="center"/>
    </xf>
    <xf numFmtId="0" fontId="72" fillId="0" borderId="25" xfId="0" applyNumberFormat="1" applyFont="1" applyBorder="1" applyAlignment="1">
      <alignment horizontal="center" vertical="center" wrapText="1"/>
    </xf>
    <xf numFmtId="0" fontId="72" fillId="0" borderId="19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19" xfId="0" applyNumberFormat="1" applyFont="1" applyBorder="1" applyAlignment="1">
      <alignment horizontal="center" vertical="center" wrapText="1"/>
    </xf>
    <xf numFmtId="0" fontId="72" fillId="0" borderId="25" xfId="0" quotePrefix="1" applyNumberFormat="1" applyFont="1" applyBorder="1" applyAlignment="1">
      <alignment horizontal="center" vertical="center" wrapText="1"/>
    </xf>
    <xf numFmtId="0" fontId="72" fillId="0" borderId="19" xfId="0" quotePrefix="1" applyNumberFormat="1" applyFont="1" applyBorder="1" applyAlignment="1">
      <alignment horizontal="center" vertical="center" wrapText="1"/>
    </xf>
    <xf numFmtId="164" fontId="76" fillId="0" borderId="82" xfId="20" applyNumberFormat="1" applyFont="1" applyBorder="1" applyAlignment="1">
      <alignment horizontal="left" wrapText="1"/>
    </xf>
    <xf numFmtId="164" fontId="76" fillId="0" borderId="78" xfId="20" applyNumberFormat="1" applyFont="1" applyBorder="1" applyAlignment="1">
      <alignment horizontal="left" wrapText="1"/>
    </xf>
    <xf numFmtId="3" fontId="76" fillId="0" borderId="38" xfId="0" applyNumberFormat="1" applyFont="1" applyBorder="1" applyAlignment="1">
      <alignment horizontal="left" wrapText="1"/>
    </xf>
    <xf numFmtId="3" fontId="76" fillId="0" borderId="47" xfId="0" applyNumberFormat="1" applyFont="1" applyBorder="1" applyAlignment="1">
      <alignment horizontal="left" wrapText="1"/>
    </xf>
    <xf numFmtId="3" fontId="76" fillId="0" borderId="25" xfId="0" applyNumberFormat="1" applyFont="1" applyFill="1" applyBorder="1" applyAlignment="1">
      <alignment horizontal="center" vertical="center" wrapText="1"/>
    </xf>
    <xf numFmtId="3" fontId="76" fillId="0" borderId="19" xfId="0" applyNumberFormat="1" applyFont="1" applyFill="1" applyBorder="1" applyAlignment="1">
      <alignment horizontal="center" vertical="center" wrapText="1"/>
    </xf>
    <xf numFmtId="3" fontId="72" fillId="0" borderId="37" xfId="0" applyNumberFormat="1" applyFont="1" applyBorder="1" applyAlignment="1">
      <alignment horizontal="center" vertical="center" wrapText="1"/>
    </xf>
    <xf numFmtId="3" fontId="72" fillId="0" borderId="38" xfId="0" applyNumberFormat="1" applyFont="1" applyBorder="1" applyAlignment="1">
      <alignment horizontal="center" vertical="center" wrapText="1"/>
    </xf>
    <xf numFmtId="3" fontId="72" fillId="0" borderId="47" xfId="0" applyNumberFormat="1" applyFont="1" applyBorder="1" applyAlignment="1">
      <alignment horizontal="center" vertical="center" wrapText="1"/>
    </xf>
    <xf numFmtId="3" fontId="72" fillId="0" borderId="25" xfId="0" applyNumberFormat="1" applyFont="1" applyBorder="1" applyAlignment="1">
      <alignment horizontal="center" vertical="center" wrapText="1"/>
    </xf>
    <xf numFmtId="3" fontId="72" fillId="0" borderId="19" xfId="0" applyNumberFormat="1" applyFont="1" applyBorder="1" applyAlignment="1">
      <alignment horizontal="center" vertical="center" wrapText="1"/>
    </xf>
    <xf numFmtId="3" fontId="76" fillId="25" borderId="49" xfId="0" applyNumberFormat="1" applyFont="1" applyFill="1" applyBorder="1" applyAlignment="1">
      <alignment horizontal="center"/>
    </xf>
    <xf numFmtId="3" fontId="76" fillId="0" borderId="37" xfId="0" applyNumberFormat="1" applyFont="1" applyFill="1" applyBorder="1" applyAlignment="1">
      <alignment horizontal="left" wrapText="1"/>
    </xf>
    <xf numFmtId="3" fontId="76" fillId="0" borderId="38" xfId="0" quotePrefix="1" applyNumberFormat="1" applyFont="1" applyFill="1" applyBorder="1" applyAlignment="1">
      <alignment horizontal="left" wrapText="1"/>
    </xf>
    <xf numFmtId="3" fontId="76" fillId="0" borderId="47" xfId="0" quotePrefix="1" applyNumberFormat="1" applyFont="1" applyFill="1" applyBorder="1" applyAlignment="1">
      <alignment horizontal="left" wrapText="1"/>
    </xf>
    <xf numFmtId="3" fontId="72" fillId="0" borderId="49" xfId="0" quotePrefix="1" applyNumberFormat="1" applyFont="1" applyBorder="1" applyAlignment="1">
      <alignment horizontal="left" wrapText="1"/>
    </xf>
    <xf numFmtId="3" fontId="76" fillId="0" borderId="0" xfId="0" quotePrefix="1" applyNumberFormat="1" applyFont="1" applyBorder="1" applyAlignment="1">
      <alignment horizontal="left" wrapText="1"/>
    </xf>
    <xf numFmtId="0" fontId="84" fillId="0" borderId="0" xfId="0" applyFont="1" applyAlignment="1">
      <alignment horizontal="center"/>
    </xf>
    <xf numFmtId="0" fontId="84" fillId="0" borderId="12" xfId="0" applyFont="1" applyBorder="1" applyAlignment="1">
      <alignment vertical="center" wrapText="1"/>
    </xf>
    <xf numFmtId="0" fontId="100" fillId="0" borderId="0" xfId="0" applyFont="1" applyAlignment="1">
      <alignment horizontal="center" vertical="center" wrapText="1"/>
    </xf>
    <xf numFmtId="0" fontId="85" fillId="0" borderId="12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6" fillId="0" borderId="12" xfId="0" applyFont="1" applyBorder="1" applyAlignment="1">
      <alignment vertical="center"/>
    </xf>
    <xf numFmtId="0" fontId="100" fillId="0" borderId="37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0" fillId="0" borderId="47" xfId="0" applyFont="1" applyBorder="1" applyAlignment="1">
      <alignment horizontal="center" vertical="center" wrapText="1"/>
    </xf>
    <xf numFmtId="0" fontId="100" fillId="0" borderId="80" xfId="0" applyFont="1" applyBorder="1" applyAlignment="1">
      <alignment horizontal="center" vertical="center" wrapText="1"/>
    </xf>
    <xf numFmtId="0" fontId="100" fillId="0" borderId="87" xfId="0" applyFont="1" applyBorder="1" applyAlignment="1">
      <alignment horizontal="center" vertical="center" wrapText="1"/>
    </xf>
    <xf numFmtId="0" fontId="100" fillId="0" borderId="81" xfId="0" applyFont="1" applyBorder="1" applyAlignment="1">
      <alignment horizontal="center" vertical="center" wrapText="1"/>
    </xf>
    <xf numFmtId="0" fontId="100" fillId="0" borderId="37" xfId="0" applyFont="1" applyBorder="1" applyAlignment="1">
      <alignment horizontal="left" vertical="center" wrapText="1"/>
    </xf>
    <xf numFmtId="0" fontId="100" fillId="0" borderId="38" xfId="0" applyFont="1" applyBorder="1" applyAlignment="1">
      <alignment horizontal="left" vertical="center" wrapText="1"/>
    </xf>
    <xf numFmtId="0" fontId="100" fillId="0" borderId="47" xfId="0" applyFont="1" applyBorder="1" applyAlignment="1">
      <alignment horizontal="left" vertical="center" wrapText="1"/>
    </xf>
    <xf numFmtId="0" fontId="103" fillId="0" borderId="12" xfId="0" applyFont="1" applyBorder="1" applyAlignment="1">
      <alignment vertical="center" wrapText="1"/>
    </xf>
  </cellXfs>
  <cellStyles count="48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no" xfId="0" builtinId="0"/>
    <cellStyle name="Normalno 2" xfId="37"/>
    <cellStyle name="Normalno 2 2" xfId="47"/>
    <cellStyle name="Normalno 2_Copy of 2. Plan MZ 2014-2016" xfId="38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902970"/>
          <a:ext cx="2417445" cy="12439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A26" sqref="A26:C26"/>
    </sheetView>
  </sheetViews>
  <sheetFormatPr defaultRowHeight="13.2" x14ac:dyDescent="0.25"/>
  <cols>
    <col min="5" max="5" width="18" customWidth="1"/>
    <col min="6" max="6" width="16.44140625" customWidth="1"/>
    <col min="7" max="7" width="16.88671875" customWidth="1"/>
    <col min="8" max="8" width="17.44140625" customWidth="1"/>
  </cols>
  <sheetData>
    <row r="2" spans="1:11" ht="15.6" x14ac:dyDescent="0.3">
      <c r="A2" s="420"/>
      <c r="B2" s="420"/>
      <c r="C2" s="420"/>
      <c r="D2" s="420"/>
      <c r="E2" s="420"/>
      <c r="F2" s="420"/>
      <c r="G2" s="420"/>
      <c r="H2" s="614" t="s">
        <v>170</v>
      </c>
      <c r="I2" s="614"/>
      <c r="J2" s="614"/>
      <c r="K2" s="614"/>
    </row>
    <row r="3" spans="1:11" ht="25.5" customHeight="1" x14ac:dyDescent="0.3">
      <c r="A3" s="616" t="s">
        <v>209</v>
      </c>
      <c r="B3" s="616"/>
      <c r="C3" s="616"/>
      <c r="D3" s="616"/>
      <c r="E3" s="616"/>
      <c r="F3" s="616"/>
      <c r="G3" s="616"/>
      <c r="H3" s="616"/>
      <c r="I3" s="420"/>
      <c r="J3" s="446"/>
      <c r="K3" s="420"/>
    </row>
    <row r="4" spans="1:11" ht="12.75" customHeight="1" x14ac:dyDescent="0.3">
      <c r="A4" s="616" t="s">
        <v>169</v>
      </c>
      <c r="B4" s="616"/>
      <c r="C4" s="616"/>
      <c r="D4" s="616"/>
      <c r="E4" s="616"/>
      <c r="F4" s="616"/>
      <c r="G4" s="616"/>
      <c r="H4" s="616"/>
      <c r="I4" s="420"/>
      <c r="J4" s="420"/>
      <c r="K4" s="420"/>
    </row>
    <row r="5" spans="1:11" ht="15.6" x14ac:dyDescent="0.3">
      <c r="A5" s="445"/>
      <c r="B5" s="445"/>
      <c r="C5" s="445"/>
      <c r="D5" s="445"/>
      <c r="E5" s="445"/>
      <c r="F5" s="420"/>
      <c r="G5" s="420"/>
      <c r="H5" s="444" t="s">
        <v>168</v>
      </c>
      <c r="I5" s="420"/>
      <c r="J5" s="420"/>
      <c r="K5" s="420"/>
    </row>
    <row r="6" spans="1:11" ht="31.2" x14ac:dyDescent="0.3">
      <c r="A6" s="620" t="s">
        <v>167</v>
      </c>
      <c r="B6" s="621"/>
      <c r="C6" s="621"/>
      <c r="D6" s="621"/>
      <c r="E6" s="622"/>
      <c r="F6" s="435" t="s">
        <v>157</v>
      </c>
      <c r="G6" s="435" t="s">
        <v>156</v>
      </c>
      <c r="H6" s="435" t="s">
        <v>155</v>
      </c>
      <c r="I6" s="420"/>
      <c r="J6" s="420"/>
      <c r="K6" s="420"/>
    </row>
    <row r="7" spans="1:11" ht="26.25" customHeight="1" x14ac:dyDescent="0.3">
      <c r="A7" s="618" t="s">
        <v>166</v>
      </c>
      <c r="B7" s="618"/>
      <c r="C7" s="618"/>
      <c r="D7" s="618"/>
      <c r="E7" s="618"/>
      <c r="F7" s="443">
        <f>SUM(F8:F9)</f>
        <v>19791622</v>
      </c>
      <c r="G7" s="443">
        <f>SUM(G8:G9)</f>
        <v>19502024.02</v>
      </c>
      <c r="H7" s="443">
        <f>SUM(H8:H9)</f>
        <v>19989249.450000003</v>
      </c>
      <c r="I7" s="420"/>
      <c r="J7" s="420"/>
      <c r="K7" s="420"/>
    </row>
    <row r="8" spans="1:11" ht="26.25" customHeight="1" x14ac:dyDescent="0.3">
      <c r="A8" s="618" t="s">
        <v>24</v>
      </c>
      <c r="B8" s="618"/>
      <c r="C8" s="618"/>
      <c r="D8" s="618"/>
      <c r="E8" s="618"/>
      <c r="F8" s="443">
        <v>19788037</v>
      </c>
      <c r="G8" s="443">
        <v>19498440.5</v>
      </c>
      <c r="H8" s="443">
        <v>19985665.940000001</v>
      </c>
      <c r="I8" s="420"/>
      <c r="J8" s="420"/>
      <c r="K8" s="420"/>
    </row>
    <row r="9" spans="1:11" ht="26.25" customHeight="1" x14ac:dyDescent="0.3">
      <c r="A9" s="619" t="s">
        <v>27</v>
      </c>
      <c r="B9" s="619"/>
      <c r="C9" s="619"/>
      <c r="D9" s="619"/>
      <c r="E9" s="619"/>
      <c r="F9" s="443">
        <v>3585</v>
      </c>
      <c r="G9" s="443">
        <v>3583.52</v>
      </c>
      <c r="H9" s="443">
        <v>3583.51</v>
      </c>
      <c r="I9" s="420"/>
      <c r="J9" s="420"/>
      <c r="K9" s="420"/>
    </row>
    <row r="10" spans="1:11" ht="26.25" customHeight="1" x14ac:dyDescent="0.3">
      <c r="A10" s="619" t="s">
        <v>165</v>
      </c>
      <c r="B10" s="619"/>
      <c r="C10" s="619"/>
      <c r="D10" s="619"/>
      <c r="E10" s="619"/>
      <c r="F10" s="443">
        <f>SUM(F11:F12)</f>
        <v>17406458</v>
      </c>
      <c r="G10" s="443">
        <f>SUM(G11:G12)</f>
        <v>17119312.16</v>
      </c>
      <c r="H10" s="443">
        <f>SUM(H11:H12)</f>
        <v>17609169.350000001</v>
      </c>
      <c r="I10" s="420"/>
      <c r="J10" s="420"/>
      <c r="K10" s="420"/>
    </row>
    <row r="11" spans="1:11" ht="26.25" customHeight="1" x14ac:dyDescent="0.3">
      <c r="A11" s="618" t="s">
        <v>164</v>
      </c>
      <c r="B11" s="618"/>
      <c r="C11" s="618"/>
      <c r="D11" s="618"/>
      <c r="E11" s="618"/>
      <c r="F11" s="443">
        <v>16973840</v>
      </c>
      <c r="G11" s="443">
        <v>16793151.489999998</v>
      </c>
      <c r="H11" s="443">
        <v>17234056.66</v>
      </c>
      <c r="I11" s="420"/>
      <c r="J11" s="420"/>
      <c r="K11" s="420"/>
    </row>
    <row r="12" spans="1:11" ht="26.25" customHeight="1" x14ac:dyDescent="0.3">
      <c r="A12" s="619" t="s">
        <v>163</v>
      </c>
      <c r="B12" s="619"/>
      <c r="C12" s="619"/>
      <c r="D12" s="619"/>
      <c r="E12" s="619"/>
      <c r="F12" s="443">
        <v>432618</v>
      </c>
      <c r="G12" s="443">
        <v>326160.67</v>
      </c>
      <c r="H12" s="443">
        <v>375112.69</v>
      </c>
      <c r="I12" s="420"/>
      <c r="J12" s="420"/>
      <c r="K12" s="420"/>
    </row>
    <row r="13" spans="1:11" ht="26.25" customHeight="1" x14ac:dyDescent="0.3">
      <c r="A13" s="617" t="s">
        <v>162</v>
      </c>
      <c r="B13" s="617"/>
      <c r="C13" s="617"/>
      <c r="D13" s="617"/>
      <c r="E13" s="617"/>
      <c r="F13" s="442">
        <f>SUM(F7-F10)</f>
        <v>2385164</v>
      </c>
      <c r="G13" s="441">
        <f>SUM(G7-G10)</f>
        <v>2382711.8599999994</v>
      </c>
      <c r="H13" s="441">
        <f>SUM(H7-H10)</f>
        <v>2380080.1000000015</v>
      </c>
      <c r="I13" s="420"/>
      <c r="J13" s="420"/>
      <c r="K13" s="420"/>
    </row>
    <row r="14" spans="1:11" ht="26.25" customHeight="1" x14ac:dyDescent="0.3">
      <c r="A14" s="615"/>
      <c r="B14" s="615"/>
      <c r="C14" s="615"/>
      <c r="D14" s="615"/>
      <c r="E14" s="615"/>
      <c r="F14" s="615"/>
      <c r="G14" s="615"/>
      <c r="H14" s="615"/>
      <c r="I14" s="420"/>
      <c r="J14" s="420"/>
      <c r="K14" s="420"/>
    </row>
    <row r="15" spans="1:11" ht="30.75" customHeight="1" x14ac:dyDescent="0.3">
      <c r="A15" s="623" t="s">
        <v>161</v>
      </c>
      <c r="B15" s="624"/>
      <c r="C15" s="624"/>
      <c r="D15" s="624"/>
      <c r="E15" s="625"/>
      <c r="F15" s="435" t="s">
        <v>157</v>
      </c>
      <c r="G15" s="435" t="s">
        <v>156</v>
      </c>
      <c r="H15" s="435" t="s">
        <v>155</v>
      </c>
      <c r="I15" s="420"/>
      <c r="J15" s="420"/>
      <c r="K15" s="420"/>
    </row>
    <row r="16" spans="1:11" ht="31.5" customHeight="1" x14ac:dyDescent="0.3">
      <c r="A16" s="626" t="s">
        <v>160</v>
      </c>
      <c r="B16" s="627"/>
      <c r="C16" s="627"/>
      <c r="D16" s="627"/>
      <c r="E16" s="628"/>
      <c r="F16" s="440">
        <v>-6592076.46</v>
      </c>
      <c r="G16" s="439">
        <v>-4394717.6399999997</v>
      </c>
      <c r="H16" s="439">
        <v>-2197358.8199999998</v>
      </c>
      <c r="I16" s="420"/>
      <c r="J16" s="420"/>
      <c r="K16" s="420"/>
    </row>
    <row r="17" spans="1:11" s="436" customFormat="1" ht="26.25" customHeight="1" x14ac:dyDescent="0.3">
      <c r="A17" s="629" t="s">
        <v>159</v>
      </c>
      <c r="B17" s="629"/>
      <c r="C17" s="629"/>
      <c r="D17" s="629"/>
      <c r="E17" s="629"/>
      <c r="F17" s="432">
        <v>-2197359</v>
      </c>
      <c r="G17" s="406">
        <v>-2197358.8199999998</v>
      </c>
      <c r="H17" s="438">
        <v>-2197358.8199999998</v>
      </c>
      <c r="I17" s="437"/>
      <c r="J17" s="437"/>
      <c r="K17" s="437"/>
    </row>
    <row r="18" spans="1:11" ht="26.25" customHeight="1" x14ac:dyDescent="0.3">
      <c r="A18" s="615"/>
      <c r="B18" s="615"/>
      <c r="C18" s="615"/>
      <c r="D18" s="615"/>
      <c r="E18" s="615"/>
      <c r="F18" s="615"/>
      <c r="G18" s="615"/>
      <c r="H18" s="615"/>
      <c r="I18" s="420"/>
      <c r="J18" s="420"/>
      <c r="K18" s="420"/>
    </row>
    <row r="19" spans="1:11" ht="26.25" customHeight="1" x14ac:dyDescent="0.3">
      <c r="A19" s="620" t="s">
        <v>158</v>
      </c>
      <c r="B19" s="621"/>
      <c r="C19" s="621"/>
      <c r="D19" s="621"/>
      <c r="E19" s="622"/>
      <c r="F19" s="435" t="s">
        <v>157</v>
      </c>
      <c r="G19" s="435" t="s">
        <v>156</v>
      </c>
      <c r="H19" s="435" t="s">
        <v>155</v>
      </c>
      <c r="I19" s="420"/>
      <c r="J19" s="420"/>
      <c r="K19" s="420"/>
    </row>
    <row r="20" spans="1:11" ht="26.25" customHeight="1" x14ac:dyDescent="0.3">
      <c r="A20" s="618" t="s">
        <v>83</v>
      </c>
      <c r="B20" s="618"/>
      <c r="C20" s="618"/>
      <c r="D20" s="618"/>
      <c r="E20" s="618"/>
      <c r="F20" s="434">
        <v>0</v>
      </c>
      <c r="G20" s="433">
        <v>0</v>
      </c>
      <c r="H20" s="433"/>
      <c r="I20" s="420"/>
      <c r="J20" s="420"/>
      <c r="K20" s="420"/>
    </row>
    <row r="21" spans="1:11" ht="26.25" customHeight="1" x14ac:dyDescent="0.3">
      <c r="A21" s="618" t="s">
        <v>154</v>
      </c>
      <c r="B21" s="618"/>
      <c r="C21" s="618"/>
      <c r="D21" s="618"/>
      <c r="E21" s="618"/>
      <c r="F21" s="434">
        <v>187805</v>
      </c>
      <c r="G21" s="433">
        <v>185353.04</v>
      </c>
      <c r="H21" s="433">
        <v>182721.28</v>
      </c>
      <c r="I21" s="420"/>
      <c r="J21" s="420"/>
      <c r="K21" s="420"/>
    </row>
    <row r="22" spans="1:11" s="430" customFormat="1" ht="26.25" customHeight="1" x14ac:dyDescent="0.3">
      <c r="A22" s="617" t="s">
        <v>153</v>
      </c>
      <c r="B22" s="617"/>
      <c r="C22" s="617"/>
      <c r="D22" s="617"/>
      <c r="E22" s="617"/>
      <c r="F22" s="432">
        <f>SUM(F20-F21)</f>
        <v>-187805</v>
      </c>
      <c r="G22" s="406">
        <f>SUM(G20-G21)</f>
        <v>-185353.04</v>
      </c>
      <c r="H22" s="406">
        <f>SUM(H20-H21)</f>
        <v>-182721.28</v>
      </c>
      <c r="I22" s="431"/>
      <c r="J22" s="431"/>
      <c r="K22" s="431"/>
    </row>
    <row r="23" spans="1:11" s="66" customFormat="1" ht="26.25" customHeight="1" x14ac:dyDescent="0.3">
      <c r="A23" s="429"/>
      <c r="B23" s="426"/>
      <c r="C23" s="428"/>
      <c r="D23" s="427"/>
      <c r="E23" s="426"/>
      <c r="F23" s="425"/>
      <c r="G23" s="424"/>
      <c r="H23" s="424"/>
      <c r="I23" s="423"/>
      <c r="J23" s="423"/>
      <c r="K23" s="423"/>
    </row>
    <row r="24" spans="1:11" ht="26.25" customHeight="1" x14ac:dyDescent="0.3">
      <c r="A24" s="618" t="s">
        <v>152</v>
      </c>
      <c r="B24" s="618"/>
      <c r="C24" s="618"/>
      <c r="D24" s="618"/>
      <c r="E24" s="618"/>
      <c r="F24" s="422">
        <f>SUM(F13,F17,F22)</f>
        <v>0</v>
      </c>
      <c r="G24" s="421">
        <f>SUM(G13,G17,G22)</f>
        <v>-4.3655745685100555E-10</v>
      </c>
      <c r="H24" s="421">
        <f>SUM(H13,H17,H22)</f>
        <v>1.6589183360338211E-9</v>
      </c>
      <c r="I24" s="420"/>
      <c r="J24" s="420"/>
      <c r="K24" s="420"/>
    </row>
    <row r="25" spans="1:11" ht="15.6" x14ac:dyDescent="0.3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</row>
    <row r="26" spans="1:11" ht="15.6" x14ac:dyDescent="0.3">
      <c r="A26" s="614"/>
      <c r="B26" s="614"/>
      <c r="C26" s="614"/>
      <c r="D26" s="420"/>
      <c r="E26" s="420"/>
      <c r="F26" s="420"/>
      <c r="G26" s="614" t="s">
        <v>151</v>
      </c>
      <c r="H26" s="614"/>
      <c r="I26" s="420"/>
      <c r="J26" s="420"/>
      <c r="K26" s="420"/>
    </row>
    <row r="27" spans="1:11" ht="15.6" x14ac:dyDescent="0.3">
      <c r="A27" s="420"/>
      <c r="B27" s="420"/>
      <c r="C27" s="420"/>
      <c r="D27" s="420"/>
      <c r="E27" s="420"/>
      <c r="F27" s="420"/>
      <c r="G27" s="614" t="s">
        <v>150</v>
      </c>
      <c r="H27" s="614"/>
      <c r="I27" s="420"/>
      <c r="J27" s="420"/>
      <c r="K27" s="420"/>
    </row>
  </sheetData>
  <mergeCells count="24">
    <mergeCell ref="A20:E20"/>
    <mergeCell ref="A21:E21"/>
    <mergeCell ref="A19:E19"/>
    <mergeCell ref="A17:E17"/>
    <mergeCell ref="H2:K2"/>
    <mergeCell ref="A9:E9"/>
    <mergeCell ref="A10:E10"/>
    <mergeCell ref="A11:E11"/>
    <mergeCell ref="G26:H26"/>
    <mergeCell ref="G27:H27"/>
    <mergeCell ref="A18:H18"/>
    <mergeCell ref="A3:H3"/>
    <mergeCell ref="A4:H4"/>
    <mergeCell ref="A13:E13"/>
    <mergeCell ref="A14:H14"/>
    <mergeCell ref="A7:E7"/>
    <mergeCell ref="A8:E8"/>
    <mergeCell ref="A26:C26"/>
    <mergeCell ref="A22:E22"/>
    <mergeCell ref="A24:E24"/>
    <mergeCell ref="A12:E12"/>
    <mergeCell ref="A6:E6"/>
    <mergeCell ref="A15:E15"/>
    <mergeCell ref="A16:E16"/>
  </mergeCells>
  <pageMargins left="0.7" right="0.7" top="0.75" bottom="0.75" header="0.3" footer="0.3"/>
  <pageSetup paperSize="9" scale="81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view="pageBreakPreview" topLeftCell="A47" zoomScaleNormal="70" zoomScaleSheetLayoutView="100" workbookViewId="0">
      <selection activeCell="F79" sqref="F79"/>
    </sheetView>
  </sheetViews>
  <sheetFormatPr defaultRowHeight="13.2" x14ac:dyDescent="0.25"/>
  <cols>
    <col min="1" max="2" width="6.6640625" customWidth="1"/>
    <col min="3" max="3" width="8.109375" customWidth="1"/>
    <col min="4" max="4" width="73.109375" customWidth="1"/>
    <col min="5" max="5" width="15.5546875" hidden="1" customWidth="1"/>
    <col min="6" max="6" width="19.5546875" customWidth="1"/>
    <col min="7" max="7" width="19" customWidth="1"/>
    <col min="8" max="9" width="16.6640625" hidden="1" customWidth="1"/>
    <col min="10" max="10" width="24" style="11" customWidth="1"/>
    <col min="11" max="11" width="11.109375" bestFit="1" customWidth="1"/>
    <col min="12" max="12" width="14.44140625" customWidth="1"/>
  </cols>
  <sheetData>
    <row r="1" spans="1:10" s="21" customFormat="1" ht="18" x14ac:dyDescent="0.35">
      <c r="A1" s="20"/>
      <c r="B1" s="20"/>
      <c r="C1" s="20"/>
      <c r="D1" s="487" t="s">
        <v>89</v>
      </c>
      <c r="E1" s="487"/>
      <c r="F1" s="487"/>
      <c r="G1" s="487"/>
      <c r="H1" s="487"/>
      <c r="I1" s="487"/>
      <c r="J1" s="487"/>
    </row>
    <row r="2" spans="1:10" ht="16.2" thickBot="1" x14ac:dyDescent="0.35">
      <c r="B2" s="488" t="s">
        <v>204</v>
      </c>
      <c r="C2" s="488"/>
      <c r="D2" s="488"/>
      <c r="E2" s="488"/>
      <c r="F2" s="488"/>
      <c r="G2" s="488"/>
      <c r="H2" s="488"/>
      <c r="I2" s="488"/>
      <c r="J2" s="488"/>
    </row>
    <row r="3" spans="1:10" ht="14.4" customHeight="1" x14ac:dyDescent="0.25">
      <c r="A3" s="500" t="s">
        <v>19</v>
      </c>
      <c r="B3" s="484" t="s">
        <v>20</v>
      </c>
      <c r="C3" s="482" t="s">
        <v>21</v>
      </c>
      <c r="D3" s="480" t="s">
        <v>22</v>
      </c>
      <c r="E3" s="494"/>
      <c r="F3" s="492" t="s">
        <v>149</v>
      </c>
      <c r="G3" s="494" t="s">
        <v>23</v>
      </c>
      <c r="H3" s="494" t="s">
        <v>48</v>
      </c>
      <c r="I3" s="494" t="s">
        <v>49</v>
      </c>
      <c r="J3" s="496" t="s">
        <v>211</v>
      </c>
    </row>
    <row r="4" spans="1:10" ht="24" customHeight="1" thickBot="1" x14ac:dyDescent="0.3">
      <c r="A4" s="501"/>
      <c r="B4" s="485"/>
      <c r="C4" s="483"/>
      <c r="D4" s="481"/>
      <c r="E4" s="495"/>
      <c r="F4" s="493"/>
      <c r="G4" s="495"/>
      <c r="H4" s="495"/>
      <c r="I4" s="495"/>
      <c r="J4" s="497"/>
    </row>
    <row r="5" spans="1:10" ht="13.8" thickBot="1" x14ac:dyDescent="0.3">
      <c r="A5" s="36">
        <v>1</v>
      </c>
      <c r="B5" s="22">
        <v>2</v>
      </c>
      <c r="C5" s="23">
        <v>3</v>
      </c>
      <c r="D5" s="23">
        <v>4</v>
      </c>
      <c r="E5" s="24">
        <v>5</v>
      </c>
      <c r="F5" s="24">
        <v>5</v>
      </c>
      <c r="G5" s="25" t="s">
        <v>50</v>
      </c>
      <c r="H5" s="24">
        <v>8</v>
      </c>
      <c r="I5" s="24">
        <v>9</v>
      </c>
      <c r="J5" s="37">
        <v>7</v>
      </c>
    </row>
    <row r="6" spans="1:10" ht="16.2" customHeight="1" thickBot="1" x14ac:dyDescent="0.35">
      <c r="A6" s="95">
        <v>6</v>
      </c>
      <c r="B6" s="26"/>
      <c r="C6" s="96"/>
      <c r="D6" s="97" t="s">
        <v>24</v>
      </c>
      <c r="E6" s="98">
        <f>+E7+E21+E24+E26+E29+E38</f>
        <v>0</v>
      </c>
      <c r="F6" s="259">
        <f>+F7+F21+F24+F26+F29+F38</f>
        <v>19336537</v>
      </c>
      <c r="G6" s="259">
        <f t="shared" ref="G6:G16" si="0">J6-F6</f>
        <v>451500</v>
      </c>
      <c r="H6" s="259">
        <f>+H7+H21+H24+H26+H29+H38</f>
        <v>0</v>
      </c>
      <c r="I6" s="259">
        <f>+I7+I21+I24+I26+I29+I38</f>
        <v>0</v>
      </c>
      <c r="J6" s="259">
        <f>+J7+J21+J24+J26+J29+J38</f>
        <v>19788037</v>
      </c>
    </row>
    <row r="7" spans="1:10" s="40" customFormat="1" ht="16.2" customHeight="1" thickBot="1" x14ac:dyDescent="0.35">
      <c r="A7" s="99"/>
      <c r="B7" s="100">
        <v>63</v>
      </c>
      <c r="C7" s="101"/>
      <c r="D7" s="102" t="s">
        <v>178</v>
      </c>
      <c r="E7" s="103">
        <f>+E8</f>
        <v>0</v>
      </c>
      <c r="F7" s="260">
        <f>F8+F9+F10+F11+F12+F13+F14+F15+F16+F17+F18+F19+F20</f>
        <v>2519354</v>
      </c>
      <c r="G7" s="259">
        <f t="shared" si="0"/>
        <v>49000</v>
      </c>
      <c r="H7" s="260">
        <f>+H8</f>
        <v>0</v>
      </c>
      <c r="I7" s="260">
        <f>+I8</f>
        <v>0</v>
      </c>
      <c r="J7" s="263">
        <f>SUM(J8:J20)</f>
        <v>2568354</v>
      </c>
    </row>
    <row r="8" spans="1:10" s="40" customFormat="1" ht="14.4" hidden="1" customHeight="1" thickBot="1" x14ac:dyDescent="0.35">
      <c r="A8" s="105"/>
      <c r="B8" s="71"/>
      <c r="C8" s="106">
        <v>633</v>
      </c>
      <c r="D8" s="107" t="s">
        <v>91</v>
      </c>
      <c r="E8" s="108">
        <v>0</v>
      </c>
      <c r="F8" s="261"/>
      <c r="G8" s="259">
        <f t="shared" si="0"/>
        <v>0</v>
      </c>
      <c r="H8" s="265">
        <v>0</v>
      </c>
      <c r="I8" s="265">
        <v>0</v>
      </c>
      <c r="J8" s="262">
        <v>0</v>
      </c>
    </row>
    <row r="9" spans="1:10" s="90" customFormat="1" ht="16.2" hidden="1" customHeight="1" thickBot="1" x14ac:dyDescent="0.35">
      <c r="A9" s="110"/>
      <c r="B9" s="89"/>
      <c r="C9" s="106">
        <v>63414</v>
      </c>
      <c r="D9" s="107" t="s">
        <v>96</v>
      </c>
      <c r="E9" s="109"/>
      <c r="F9" s="262">
        <v>0</v>
      </c>
      <c r="G9" s="259">
        <f t="shared" si="0"/>
        <v>0</v>
      </c>
      <c r="H9" s="262"/>
      <c r="I9" s="262"/>
      <c r="J9" s="262">
        <v>0</v>
      </c>
    </row>
    <row r="10" spans="1:10" s="90" customFormat="1" ht="16.2" hidden="1" customHeight="1" thickBot="1" x14ac:dyDescent="0.35">
      <c r="A10" s="110"/>
      <c r="B10" s="89"/>
      <c r="C10" s="462">
        <v>634</v>
      </c>
      <c r="D10" s="447" t="s">
        <v>100</v>
      </c>
      <c r="E10" s="111"/>
      <c r="F10" s="261">
        <v>0</v>
      </c>
      <c r="G10" s="463">
        <f t="shared" si="0"/>
        <v>49000</v>
      </c>
      <c r="H10" s="261"/>
      <c r="I10" s="261"/>
      <c r="J10" s="261">
        <v>49000</v>
      </c>
    </row>
    <row r="11" spans="1:10" s="40" customFormat="1" ht="16.2" hidden="1" customHeight="1" thickBot="1" x14ac:dyDescent="0.35">
      <c r="A11" s="105"/>
      <c r="B11" s="82"/>
      <c r="C11" s="106">
        <v>636</v>
      </c>
      <c r="D11" s="107" t="s">
        <v>142</v>
      </c>
      <c r="E11" s="108"/>
      <c r="F11" s="262">
        <v>0</v>
      </c>
      <c r="G11" s="259">
        <f t="shared" si="0"/>
        <v>0</v>
      </c>
      <c r="H11" s="265"/>
      <c r="I11" s="265"/>
      <c r="J11" s="262"/>
    </row>
    <row r="12" spans="1:10" s="40" customFormat="1" ht="16.2" hidden="1" customHeight="1" thickBot="1" x14ac:dyDescent="0.35">
      <c r="A12" s="105"/>
      <c r="B12" s="82"/>
      <c r="C12" s="106">
        <v>636</v>
      </c>
      <c r="D12" s="107" t="s">
        <v>173</v>
      </c>
      <c r="E12" s="108"/>
      <c r="F12" s="262">
        <v>13272</v>
      </c>
      <c r="G12" s="264">
        <f t="shared" si="0"/>
        <v>0</v>
      </c>
      <c r="H12" s="265"/>
      <c r="I12" s="265"/>
      <c r="J12" s="262">
        <v>13272</v>
      </c>
    </row>
    <row r="13" spans="1:10" s="40" customFormat="1" ht="16.2" hidden="1" customHeight="1" thickBot="1" x14ac:dyDescent="0.35">
      <c r="A13" s="105"/>
      <c r="B13" s="82"/>
      <c r="C13" s="106">
        <v>6362</v>
      </c>
      <c r="D13" s="107" t="s">
        <v>172</v>
      </c>
      <c r="E13" s="111"/>
      <c r="F13" s="262">
        <v>176000</v>
      </c>
      <c r="G13" s="264">
        <f t="shared" si="0"/>
        <v>0</v>
      </c>
      <c r="H13" s="262"/>
      <c r="I13" s="262"/>
      <c r="J13" s="262">
        <v>176000</v>
      </c>
    </row>
    <row r="14" spans="1:10" s="40" customFormat="1" ht="16.2" hidden="1" customHeight="1" thickBot="1" x14ac:dyDescent="0.35">
      <c r="A14" s="105"/>
      <c r="B14" s="82"/>
      <c r="C14" s="106">
        <v>636</v>
      </c>
      <c r="D14" s="107" t="s">
        <v>87</v>
      </c>
      <c r="E14" s="108"/>
      <c r="F14" s="262">
        <v>2197359</v>
      </c>
      <c r="G14" s="264">
        <f t="shared" si="0"/>
        <v>0</v>
      </c>
      <c r="H14" s="265"/>
      <c r="I14" s="265"/>
      <c r="J14" s="262">
        <v>2197359</v>
      </c>
    </row>
    <row r="15" spans="1:10" s="40" customFormat="1" ht="16.2" hidden="1" customHeight="1" thickBot="1" x14ac:dyDescent="0.35">
      <c r="A15" s="105"/>
      <c r="B15" s="82"/>
      <c r="C15" s="106">
        <v>636</v>
      </c>
      <c r="D15" s="107" t="s">
        <v>109</v>
      </c>
      <c r="E15" s="108"/>
      <c r="F15" s="262">
        <v>0</v>
      </c>
      <c r="G15" s="264">
        <f t="shared" si="0"/>
        <v>0</v>
      </c>
      <c r="H15" s="265"/>
      <c r="I15" s="265"/>
      <c r="J15" s="262">
        <v>0</v>
      </c>
    </row>
    <row r="16" spans="1:10" s="40" customFormat="1" ht="16.2" hidden="1" customHeight="1" thickBot="1" x14ac:dyDescent="0.35">
      <c r="A16" s="105"/>
      <c r="B16" s="82"/>
      <c r="C16" s="106">
        <v>636</v>
      </c>
      <c r="D16" s="107" t="s">
        <v>110</v>
      </c>
      <c r="E16" s="108"/>
      <c r="F16" s="262">
        <v>66361.5</v>
      </c>
      <c r="G16" s="264">
        <f t="shared" si="0"/>
        <v>0</v>
      </c>
      <c r="H16" s="265"/>
      <c r="I16" s="265"/>
      <c r="J16" s="262">
        <v>66361.5</v>
      </c>
    </row>
    <row r="17" spans="1:11" s="40" customFormat="1" ht="16.2" hidden="1" customHeight="1" thickBot="1" x14ac:dyDescent="0.35">
      <c r="A17" s="105"/>
      <c r="B17" s="82"/>
      <c r="C17" s="106">
        <v>636</v>
      </c>
      <c r="D17" s="107" t="s">
        <v>111</v>
      </c>
      <c r="E17" s="108"/>
      <c r="F17" s="262">
        <v>66361.5</v>
      </c>
      <c r="G17" s="264">
        <f t="shared" ref="G17:G30" si="1">J17-F17</f>
        <v>0</v>
      </c>
      <c r="H17" s="265"/>
      <c r="I17" s="265"/>
      <c r="J17" s="262">
        <v>66361.5</v>
      </c>
    </row>
    <row r="18" spans="1:11" s="40" customFormat="1" ht="16.2" hidden="1" customHeight="1" thickBot="1" x14ac:dyDescent="0.35">
      <c r="A18" s="105"/>
      <c r="B18" s="82"/>
      <c r="C18" s="106">
        <v>636</v>
      </c>
      <c r="D18" s="107" t="s">
        <v>114</v>
      </c>
      <c r="E18" s="108"/>
      <c r="F18" s="262">
        <v>0</v>
      </c>
      <c r="G18" s="264">
        <f t="shared" si="1"/>
        <v>0</v>
      </c>
      <c r="H18" s="265"/>
      <c r="I18" s="265"/>
      <c r="J18" s="262">
        <v>0</v>
      </c>
    </row>
    <row r="19" spans="1:11" s="40" customFormat="1" ht="16.2" hidden="1" customHeight="1" thickBot="1" x14ac:dyDescent="0.35">
      <c r="A19" s="105"/>
      <c r="B19" s="82"/>
      <c r="C19" s="106">
        <v>638</v>
      </c>
      <c r="D19" s="107" t="s">
        <v>124</v>
      </c>
      <c r="E19" s="108"/>
      <c r="F19" s="262">
        <v>0</v>
      </c>
      <c r="G19" s="264">
        <f t="shared" si="1"/>
        <v>0</v>
      </c>
      <c r="H19" s="265"/>
      <c r="I19" s="265"/>
      <c r="J19" s="262">
        <v>0</v>
      </c>
    </row>
    <row r="20" spans="1:11" s="40" customFormat="1" ht="16.2" hidden="1" customHeight="1" thickBot="1" x14ac:dyDescent="0.35">
      <c r="A20" s="105"/>
      <c r="B20" s="82"/>
      <c r="C20" s="106">
        <v>639</v>
      </c>
      <c r="D20" s="107" t="s">
        <v>125</v>
      </c>
      <c r="E20" s="108"/>
      <c r="F20" s="262">
        <v>0</v>
      </c>
      <c r="G20" s="264">
        <f t="shared" si="1"/>
        <v>0</v>
      </c>
      <c r="H20" s="265"/>
      <c r="I20" s="265"/>
      <c r="J20" s="262">
        <v>0</v>
      </c>
    </row>
    <row r="21" spans="1:11" s="40" customFormat="1" ht="16.2" customHeight="1" thickBot="1" x14ac:dyDescent="0.35">
      <c r="A21" s="105"/>
      <c r="B21" s="112">
        <v>64</v>
      </c>
      <c r="C21" s="113"/>
      <c r="D21" s="114" t="s">
        <v>25</v>
      </c>
      <c r="E21" s="103">
        <f t="shared" ref="E21:J21" si="2">+E22+E23</f>
        <v>0</v>
      </c>
      <c r="F21" s="263">
        <f t="shared" si="2"/>
        <v>398</v>
      </c>
      <c r="G21" s="259">
        <f t="shared" si="1"/>
        <v>0</v>
      </c>
      <c r="H21" s="260">
        <f t="shared" si="2"/>
        <v>0</v>
      </c>
      <c r="I21" s="260">
        <f t="shared" si="2"/>
        <v>0</v>
      </c>
      <c r="J21" s="263">
        <f t="shared" si="2"/>
        <v>398</v>
      </c>
    </row>
    <row r="22" spans="1:11" s="40" customFormat="1" ht="16.2" hidden="1" customHeight="1" thickBot="1" x14ac:dyDescent="0.35">
      <c r="A22" s="105"/>
      <c r="B22" s="115"/>
      <c r="C22" s="106">
        <v>641</v>
      </c>
      <c r="D22" s="107" t="s">
        <v>14</v>
      </c>
      <c r="E22" s="109"/>
      <c r="F22" s="262">
        <v>398</v>
      </c>
      <c r="G22" s="264">
        <f t="shared" si="1"/>
        <v>0</v>
      </c>
      <c r="H22" s="265"/>
      <c r="I22" s="265"/>
      <c r="J22" s="262">
        <v>398</v>
      </c>
    </row>
    <row r="23" spans="1:11" s="40" customFormat="1" ht="16.2" hidden="1" customHeight="1" thickBot="1" x14ac:dyDescent="0.35">
      <c r="A23" s="105"/>
      <c r="B23" s="115"/>
      <c r="C23" s="106">
        <v>6414</v>
      </c>
      <c r="D23" s="107" t="s">
        <v>126</v>
      </c>
      <c r="E23" s="108"/>
      <c r="F23" s="261"/>
      <c r="G23" s="264">
        <f t="shared" si="1"/>
        <v>0</v>
      </c>
      <c r="H23" s="265"/>
      <c r="I23" s="265"/>
      <c r="J23" s="262">
        <v>0</v>
      </c>
    </row>
    <row r="24" spans="1:11" s="40" customFormat="1" ht="31.8" customHeight="1" thickBot="1" x14ac:dyDescent="0.35">
      <c r="A24" s="105"/>
      <c r="B24" s="100">
        <v>65</v>
      </c>
      <c r="C24" s="113"/>
      <c r="D24" s="117" t="s">
        <v>179</v>
      </c>
      <c r="E24" s="104">
        <f t="shared" ref="E24:I24" si="3">+E25</f>
        <v>0</v>
      </c>
      <c r="F24" s="263">
        <f t="shared" si="3"/>
        <v>1551928</v>
      </c>
      <c r="G24" s="259">
        <f t="shared" si="1"/>
        <v>0</v>
      </c>
      <c r="H24" s="260">
        <f t="shared" si="3"/>
        <v>0</v>
      </c>
      <c r="I24" s="260">
        <f t="shared" si="3"/>
        <v>0</v>
      </c>
      <c r="J24" s="263">
        <f>J25</f>
        <v>1551928</v>
      </c>
    </row>
    <row r="25" spans="1:11" s="40" customFormat="1" ht="16.2" hidden="1" customHeight="1" thickBot="1" x14ac:dyDescent="0.35">
      <c r="A25" s="105"/>
      <c r="B25" s="115"/>
      <c r="C25" s="106">
        <v>652</v>
      </c>
      <c r="D25" s="116" t="s">
        <v>15</v>
      </c>
      <c r="E25" s="109"/>
      <c r="F25" s="262">
        <v>1551928</v>
      </c>
      <c r="G25" s="264">
        <f t="shared" si="1"/>
        <v>0</v>
      </c>
      <c r="H25" s="265"/>
      <c r="I25" s="265"/>
      <c r="J25" s="262">
        <v>1551928</v>
      </c>
    </row>
    <row r="26" spans="1:11" s="40" customFormat="1" ht="28.5" customHeight="1" thickBot="1" x14ac:dyDescent="0.35">
      <c r="A26" s="105"/>
      <c r="B26" s="100">
        <v>66</v>
      </c>
      <c r="C26" s="113"/>
      <c r="D26" s="345" t="s">
        <v>180</v>
      </c>
      <c r="E26" s="104">
        <f t="shared" ref="E26:I26" si="4">+E27+E28</f>
        <v>0</v>
      </c>
      <c r="F26" s="263">
        <f t="shared" si="4"/>
        <v>333931</v>
      </c>
      <c r="G26" s="259">
        <f t="shared" si="1"/>
        <v>0</v>
      </c>
      <c r="H26" s="260">
        <f t="shared" si="4"/>
        <v>0</v>
      </c>
      <c r="I26" s="260">
        <f t="shared" si="4"/>
        <v>0</v>
      </c>
      <c r="J26" s="263">
        <f>+J27+J28</f>
        <v>333931</v>
      </c>
    </row>
    <row r="27" spans="1:11" s="40" customFormat="1" ht="16.2" hidden="1" customHeight="1" thickBot="1" x14ac:dyDescent="0.35">
      <c r="A27" s="105"/>
      <c r="B27" s="115"/>
      <c r="C27" s="118">
        <v>661</v>
      </c>
      <c r="D27" s="107" t="s">
        <v>26</v>
      </c>
      <c r="E27" s="108"/>
      <c r="F27" s="262">
        <v>207844</v>
      </c>
      <c r="G27" s="264">
        <f t="shared" si="1"/>
        <v>0</v>
      </c>
      <c r="H27" s="262"/>
      <c r="I27" s="262"/>
      <c r="J27" s="262">
        <v>207844</v>
      </c>
      <c r="K27" s="72"/>
    </row>
    <row r="28" spans="1:11" s="40" customFormat="1" ht="16.2" hidden="1" customHeight="1" thickBot="1" x14ac:dyDescent="0.35">
      <c r="A28" s="105"/>
      <c r="B28" s="115"/>
      <c r="C28" s="118">
        <v>663</v>
      </c>
      <c r="D28" s="107" t="s">
        <v>16</v>
      </c>
      <c r="E28" s="108"/>
      <c r="F28" s="262">
        <v>126087</v>
      </c>
      <c r="G28" s="264">
        <f t="shared" si="1"/>
        <v>0</v>
      </c>
      <c r="H28" s="265"/>
      <c r="I28" s="265"/>
      <c r="J28" s="262">
        <v>126087</v>
      </c>
      <c r="K28" s="72"/>
    </row>
    <row r="29" spans="1:11" s="40" customFormat="1" ht="16.2" customHeight="1" thickBot="1" x14ac:dyDescent="0.35">
      <c r="A29" s="105"/>
      <c r="B29" s="100">
        <v>67</v>
      </c>
      <c r="C29" s="113"/>
      <c r="D29" s="102" t="s">
        <v>181</v>
      </c>
      <c r="E29" s="103">
        <f>+E36</f>
        <v>0</v>
      </c>
      <c r="F29" s="263">
        <f>F30+F31+F32+F33+F34+F35</f>
        <v>14883278</v>
      </c>
      <c r="G29" s="259">
        <f t="shared" si="1"/>
        <v>402500</v>
      </c>
      <c r="H29" s="260">
        <f>+H36</f>
        <v>0</v>
      </c>
      <c r="I29" s="260">
        <f>+I36</f>
        <v>0</v>
      </c>
      <c r="J29" s="263">
        <f>J30+J31+J32+J33+J34+J35</f>
        <v>15285778</v>
      </c>
      <c r="K29" s="72"/>
    </row>
    <row r="30" spans="1:11" s="40" customFormat="1" ht="16.2" hidden="1" customHeight="1" thickBot="1" x14ac:dyDescent="0.35">
      <c r="A30" s="105"/>
      <c r="B30" s="119"/>
      <c r="C30" s="106">
        <v>671</v>
      </c>
      <c r="D30" s="116" t="s">
        <v>127</v>
      </c>
      <c r="E30" s="103"/>
      <c r="F30" s="261"/>
      <c r="G30" s="264">
        <f t="shared" si="1"/>
        <v>0</v>
      </c>
      <c r="H30" s="260"/>
      <c r="I30" s="260"/>
      <c r="J30" s="262">
        <v>0</v>
      </c>
      <c r="K30" s="72"/>
    </row>
    <row r="31" spans="1:11" s="40" customFormat="1" ht="15.75" hidden="1" customHeight="1" thickBot="1" x14ac:dyDescent="0.35">
      <c r="A31" s="105"/>
      <c r="B31" s="119"/>
      <c r="C31" s="106">
        <v>671</v>
      </c>
      <c r="D31" s="120" t="s">
        <v>128</v>
      </c>
      <c r="E31" s="103"/>
      <c r="F31" s="261"/>
      <c r="G31" s="264">
        <f t="shared" ref="G31:G34" si="5">J31-F31</f>
        <v>0</v>
      </c>
      <c r="H31" s="260"/>
      <c r="I31" s="260"/>
      <c r="J31" s="261"/>
      <c r="K31" s="72"/>
    </row>
    <row r="32" spans="1:11" s="40" customFormat="1" ht="16.2" hidden="1" customHeight="1" thickBot="1" x14ac:dyDescent="0.35">
      <c r="A32" s="105"/>
      <c r="B32" s="115"/>
      <c r="C32" s="106">
        <v>671</v>
      </c>
      <c r="D32" s="116" t="s">
        <v>107</v>
      </c>
      <c r="E32" s="108"/>
      <c r="F32" s="262">
        <v>400850.75</v>
      </c>
      <c r="G32" s="264">
        <f t="shared" si="5"/>
        <v>0</v>
      </c>
      <c r="H32" s="265"/>
      <c r="I32" s="265"/>
      <c r="J32" s="262">
        <v>400850.75</v>
      </c>
      <c r="K32" s="72"/>
    </row>
    <row r="33" spans="1:11" s="40" customFormat="1" ht="18.75" hidden="1" customHeight="1" thickBot="1" x14ac:dyDescent="0.35">
      <c r="A33" s="105"/>
      <c r="B33" s="115"/>
      <c r="C33" s="106">
        <v>671</v>
      </c>
      <c r="D33" s="121" t="s">
        <v>112</v>
      </c>
      <c r="E33" s="108"/>
      <c r="F33" s="261"/>
      <c r="G33" s="266">
        <f t="shared" si="5"/>
        <v>0</v>
      </c>
      <c r="H33" s="265"/>
      <c r="I33" s="265"/>
      <c r="J33" s="262">
        <v>0</v>
      </c>
      <c r="K33" s="72"/>
    </row>
    <row r="34" spans="1:11" s="40" customFormat="1" ht="18.75" hidden="1" customHeight="1" thickBot="1" x14ac:dyDescent="0.35">
      <c r="A34" s="105"/>
      <c r="B34" s="115"/>
      <c r="C34" s="106">
        <v>671</v>
      </c>
      <c r="D34" s="120" t="s">
        <v>130</v>
      </c>
      <c r="E34" s="108"/>
      <c r="F34" s="261"/>
      <c r="G34" s="266">
        <f t="shared" si="5"/>
        <v>0</v>
      </c>
      <c r="H34" s="265"/>
      <c r="I34" s="265"/>
      <c r="J34" s="262">
        <v>0</v>
      </c>
      <c r="K34" s="72"/>
    </row>
    <row r="35" spans="1:11" s="40" customFormat="1" ht="16.2" hidden="1" customHeight="1" thickBot="1" x14ac:dyDescent="0.35">
      <c r="A35" s="105"/>
      <c r="B35" s="100">
        <v>673</v>
      </c>
      <c r="C35" s="106"/>
      <c r="D35" s="102" t="s">
        <v>182</v>
      </c>
      <c r="E35" s="108"/>
      <c r="F35" s="263">
        <f>F36+F37</f>
        <v>14482427.25</v>
      </c>
      <c r="G35" s="259">
        <f>SUM(G36:G37)</f>
        <v>402500</v>
      </c>
      <c r="H35" s="265"/>
      <c r="I35" s="265"/>
      <c r="J35" s="263">
        <f>+J36+J37</f>
        <v>14884927.25</v>
      </c>
      <c r="K35" s="72"/>
    </row>
    <row r="36" spans="1:11" s="40" customFormat="1" ht="16.2" hidden="1" customHeight="1" thickBot="1" x14ac:dyDescent="0.35">
      <c r="A36" s="122"/>
      <c r="B36" s="123"/>
      <c r="C36" s="124">
        <v>673</v>
      </c>
      <c r="D36" s="125" t="s">
        <v>75</v>
      </c>
      <c r="E36" s="108"/>
      <c r="F36" s="262">
        <v>14305398.1</v>
      </c>
      <c r="G36" s="264">
        <f>J36-F36</f>
        <v>0</v>
      </c>
      <c r="H36" s="265"/>
      <c r="I36" s="265"/>
      <c r="J36" s="262">
        <v>14305398.1</v>
      </c>
      <c r="K36" s="73"/>
    </row>
    <row r="37" spans="1:11" s="40" customFormat="1" ht="16.2" hidden="1" customHeight="1" thickBot="1" x14ac:dyDescent="0.35">
      <c r="A37" s="122"/>
      <c r="B37" s="123"/>
      <c r="C37" s="124">
        <v>673</v>
      </c>
      <c r="D37" s="125" t="s">
        <v>129</v>
      </c>
      <c r="E37" s="108"/>
      <c r="F37" s="261">
        <v>177029.15</v>
      </c>
      <c r="G37" s="463">
        <f>J37-F37</f>
        <v>402500</v>
      </c>
      <c r="H37" s="261"/>
      <c r="I37" s="261"/>
      <c r="J37" s="261">
        <v>579529.15</v>
      </c>
      <c r="K37" s="73"/>
    </row>
    <row r="38" spans="1:11" s="40" customFormat="1" ht="16.2" customHeight="1" thickBot="1" x14ac:dyDescent="0.35">
      <c r="A38" s="122"/>
      <c r="B38" s="126">
        <v>68</v>
      </c>
      <c r="C38" s="124"/>
      <c r="D38" s="117" t="s">
        <v>183</v>
      </c>
      <c r="E38" s="103">
        <f t="shared" ref="E38:J38" si="6">E39</f>
        <v>0</v>
      </c>
      <c r="F38" s="263">
        <f t="shared" si="6"/>
        <v>47648</v>
      </c>
      <c r="G38" s="259">
        <f t="shared" ref="G38:G43" si="7">J38-F38</f>
        <v>0</v>
      </c>
      <c r="H38" s="260">
        <f t="shared" si="6"/>
        <v>0</v>
      </c>
      <c r="I38" s="260">
        <f t="shared" si="6"/>
        <v>0</v>
      </c>
      <c r="J38" s="263">
        <f t="shared" si="6"/>
        <v>47648</v>
      </c>
      <c r="K38" s="73"/>
    </row>
    <row r="39" spans="1:11" s="40" customFormat="1" ht="16.2" hidden="1" customHeight="1" thickBot="1" x14ac:dyDescent="0.35">
      <c r="A39" s="122"/>
      <c r="B39" s="123"/>
      <c r="C39" s="124">
        <v>683</v>
      </c>
      <c r="D39" s="125" t="s">
        <v>46</v>
      </c>
      <c r="E39" s="108"/>
      <c r="F39" s="262">
        <v>47648</v>
      </c>
      <c r="G39" s="264">
        <f t="shared" si="7"/>
        <v>0</v>
      </c>
      <c r="H39" s="265"/>
      <c r="I39" s="265">
        <v>0</v>
      </c>
      <c r="J39" s="262">
        <v>47648</v>
      </c>
      <c r="K39" s="73"/>
    </row>
    <row r="40" spans="1:11" s="40" customFormat="1" ht="16.2" customHeight="1" thickBot="1" x14ac:dyDescent="0.35">
      <c r="A40" s="127">
        <v>7</v>
      </c>
      <c r="B40" s="100"/>
      <c r="C40" s="128"/>
      <c r="D40" s="117" t="s">
        <v>27</v>
      </c>
      <c r="E40" s="103">
        <f>+E41</f>
        <v>0</v>
      </c>
      <c r="F40" s="263">
        <f>F41</f>
        <v>3585</v>
      </c>
      <c r="G40" s="259">
        <f t="shared" si="7"/>
        <v>0</v>
      </c>
      <c r="H40" s="260">
        <f>+H41</f>
        <v>0</v>
      </c>
      <c r="I40" s="260">
        <f>+I41</f>
        <v>0</v>
      </c>
      <c r="J40" s="263">
        <f>J41</f>
        <v>3585</v>
      </c>
    </row>
    <row r="41" spans="1:11" s="40" customFormat="1" ht="16.2" customHeight="1" thickBot="1" x14ac:dyDescent="0.35">
      <c r="A41" s="127"/>
      <c r="B41" s="100">
        <v>72</v>
      </c>
      <c r="C41" s="128"/>
      <c r="D41" s="117" t="s">
        <v>28</v>
      </c>
      <c r="E41" s="103">
        <f>E42</f>
        <v>0</v>
      </c>
      <c r="F41" s="263">
        <f>F42+F43</f>
        <v>3585</v>
      </c>
      <c r="G41" s="259">
        <f t="shared" si="7"/>
        <v>0</v>
      </c>
      <c r="H41" s="260">
        <f>H42</f>
        <v>0</v>
      </c>
      <c r="I41" s="260">
        <f>I42</f>
        <v>0</v>
      </c>
      <c r="J41" s="263">
        <f>J42+J43</f>
        <v>3585</v>
      </c>
    </row>
    <row r="42" spans="1:11" s="40" customFormat="1" ht="16.2" hidden="1" customHeight="1" thickBot="1" x14ac:dyDescent="0.35">
      <c r="A42" s="129"/>
      <c r="B42" s="130"/>
      <c r="C42" s="131">
        <v>721</v>
      </c>
      <c r="D42" s="132" t="s">
        <v>190</v>
      </c>
      <c r="E42" s="133"/>
      <c r="F42" s="268">
        <v>3585</v>
      </c>
      <c r="G42" s="264">
        <f t="shared" si="7"/>
        <v>0</v>
      </c>
      <c r="H42" s="267"/>
      <c r="I42" s="267"/>
      <c r="J42" s="268">
        <v>3585</v>
      </c>
    </row>
    <row r="43" spans="1:11" s="40" customFormat="1" ht="16.2" hidden="1" customHeight="1" thickBot="1" x14ac:dyDescent="0.35">
      <c r="A43" s="129"/>
      <c r="B43" s="130"/>
      <c r="C43" s="131">
        <v>723</v>
      </c>
      <c r="D43" s="132" t="s">
        <v>88</v>
      </c>
      <c r="E43" s="133"/>
      <c r="F43" s="268">
        <v>0</v>
      </c>
      <c r="G43" s="264">
        <f t="shared" si="7"/>
        <v>0</v>
      </c>
      <c r="H43" s="267"/>
      <c r="I43" s="267"/>
      <c r="J43" s="268">
        <v>0</v>
      </c>
    </row>
    <row r="44" spans="1:11" s="40" customFormat="1" ht="16.2" customHeight="1" thickBot="1" x14ac:dyDescent="0.35">
      <c r="A44" s="129"/>
      <c r="B44" s="130"/>
      <c r="C44" s="134">
        <v>8</v>
      </c>
      <c r="D44" s="135" t="s">
        <v>83</v>
      </c>
      <c r="E44" s="133"/>
      <c r="F44" s="269">
        <f>SUM(F45:F46)</f>
        <v>0</v>
      </c>
      <c r="G44" s="259">
        <f>J44-F44</f>
        <v>0</v>
      </c>
      <c r="H44" s="267"/>
      <c r="I44" s="267"/>
      <c r="J44" s="269">
        <f>SUM(J45:J46)</f>
        <v>0</v>
      </c>
    </row>
    <row r="45" spans="1:11" s="40" customFormat="1" ht="29.4" hidden="1" customHeight="1" thickBot="1" x14ac:dyDescent="0.35">
      <c r="A45" s="136"/>
      <c r="B45" s="136"/>
      <c r="C45" s="137">
        <v>844</v>
      </c>
      <c r="D45" s="138" t="s">
        <v>184</v>
      </c>
      <c r="E45" s="139"/>
      <c r="F45" s="272">
        <v>0</v>
      </c>
      <c r="G45" s="270">
        <f>J45-F45</f>
        <v>0</v>
      </c>
      <c r="H45" s="271"/>
      <c r="I45" s="271"/>
      <c r="J45" s="272">
        <v>0</v>
      </c>
    </row>
    <row r="46" spans="1:11" s="40" customFormat="1" ht="16.2" hidden="1" customHeight="1" thickBot="1" x14ac:dyDescent="0.35">
      <c r="A46" s="136"/>
      <c r="B46" s="136"/>
      <c r="C46" s="137">
        <v>845</v>
      </c>
      <c r="D46" s="138" t="s">
        <v>185</v>
      </c>
      <c r="E46" s="139"/>
      <c r="F46" s="272">
        <v>0</v>
      </c>
      <c r="G46" s="273">
        <f>J46-F46</f>
        <v>0</v>
      </c>
      <c r="H46" s="271"/>
      <c r="I46" s="271"/>
      <c r="J46" s="272"/>
    </row>
    <row r="47" spans="1:11" s="40" customFormat="1" ht="23.25" customHeight="1" thickBot="1" x14ac:dyDescent="0.4">
      <c r="A47" s="140" t="s">
        <v>186</v>
      </c>
      <c r="B47" s="489" t="s">
        <v>76</v>
      </c>
      <c r="C47" s="490"/>
      <c r="D47" s="491"/>
      <c r="E47" s="141">
        <f>E6+E40+E44</f>
        <v>0</v>
      </c>
      <c r="F47" s="274">
        <f>F6+F40+F44</f>
        <v>19340122</v>
      </c>
      <c r="G47" s="274">
        <f>J47-F47</f>
        <v>451500</v>
      </c>
      <c r="H47" s="275">
        <f>H6+H41</f>
        <v>0</v>
      </c>
      <c r="I47" s="275">
        <f>I6+I41</f>
        <v>0</v>
      </c>
      <c r="J47" s="274">
        <f>J6+J40+J44</f>
        <v>19791622</v>
      </c>
    </row>
    <row r="48" spans="1:11" s="40" customFormat="1" ht="27" customHeight="1" x14ac:dyDescent="0.3">
      <c r="A48" s="85"/>
      <c r="B48" s="86"/>
      <c r="C48" s="87"/>
      <c r="D48" s="87"/>
      <c r="E48" s="75"/>
      <c r="F48" s="75"/>
      <c r="G48" s="75"/>
      <c r="H48" s="75"/>
      <c r="I48" s="75"/>
      <c r="J48" s="75"/>
    </row>
    <row r="49" spans="1:11" s="40" customFormat="1" ht="11.25" customHeight="1" x14ac:dyDescent="0.3">
      <c r="A49" s="85"/>
      <c r="B49" s="86"/>
      <c r="C49" s="87"/>
      <c r="D49" s="498" t="s">
        <v>89</v>
      </c>
      <c r="E49" s="498"/>
      <c r="F49" s="498"/>
      <c r="G49" s="498"/>
      <c r="H49" s="498"/>
      <c r="I49" s="498"/>
      <c r="J49" s="498"/>
    </row>
    <row r="50" spans="1:11" s="40" customFormat="1" ht="18.75" customHeight="1" thickBot="1" x14ac:dyDescent="0.35">
      <c r="A50" s="92"/>
      <c r="B50" s="499" t="s">
        <v>205</v>
      </c>
      <c r="C50" s="499"/>
      <c r="D50" s="499"/>
      <c r="E50" s="499"/>
      <c r="F50" s="499"/>
      <c r="G50" s="499"/>
      <c r="H50" s="142"/>
      <c r="I50" s="142"/>
      <c r="J50" s="142"/>
    </row>
    <row r="51" spans="1:11" s="88" customFormat="1" ht="16.2" customHeight="1" thickBot="1" x14ac:dyDescent="0.35">
      <c r="A51" s="191">
        <v>3</v>
      </c>
      <c r="B51" s="192"/>
      <c r="C51" s="193"/>
      <c r="D51" s="194" t="s">
        <v>29</v>
      </c>
      <c r="E51" s="195">
        <f t="shared" ref="E51:I51" si="8">+E52+E56+E62+E67</f>
        <v>0</v>
      </c>
      <c r="F51" s="276">
        <f>+F52+F56+F62+F64+F67+F69</f>
        <v>16583840</v>
      </c>
      <c r="G51" s="276">
        <f t="shared" ref="G51:G69" si="9">J51-F51</f>
        <v>390000</v>
      </c>
      <c r="H51" s="290">
        <f t="shared" si="8"/>
        <v>0</v>
      </c>
      <c r="I51" s="290">
        <f t="shared" si="8"/>
        <v>0</v>
      </c>
      <c r="J51" s="276">
        <f>+J52+J56+J62+J64+J67+J69</f>
        <v>16973840</v>
      </c>
    </row>
    <row r="52" spans="1:11" s="201" customFormat="1" ht="16.2" customHeight="1" x14ac:dyDescent="0.3">
      <c r="A52" s="196"/>
      <c r="B52" s="197">
        <v>31</v>
      </c>
      <c r="C52" s="198"/>
      <c r="D52" s="199" t="s">
        <v>2</v>
      </c>
      <c r="E52" s="200">
        <f t="shared" ref="E52:J52" si="10">+E53+E54+E55</f>
        <v>0</v>
      </c>
      <c r="F52" s="277">
        <f t="shared" si="10"/>
        <v>11010021</v>
      </c>
      <c r="G52" s="277">
        <f t="shared" si="9"/>
        <v>375000</v>
      </c>
      <c r="H52" s="291">
        <f t="shared" si="10"/>
        <v>0</v>
      </c>
      <c r="I52" s="291">
        <f t="shared" si="10"/>
        <v>0</v>
      </c>
      <c r="J52" s="277">
        <f t="shared" si="10"/>
        <v>11385021</v>
      </c>
    </row>
    <row r="53" spans="1:11" s="40" customFormat="1" ht="15.75" hidden="1" customHeight="1" x14ac:dyDescent="0.3">
      <c r="A53" s="105"/>
      <c r="B53" s="143"/>
      <c r="C53" s="124">
        <v>311</v>
      </c>
      <c r="D53" s="144" t="s">
        <v>30</v>
      </c>
      <c r="E53" s="145"/>
      <c r="F53" s="278">
        <v>9380583</v>
      </c>
      <c r="G53" s="280">
        <f t="shared" si="9"/>
        <v>375000</v>
      </c>
      <c r="H53" s="283"/>
      <c r="I53" s="283"/>
      <c r="J53" s="278">
        <v>9755583</v>
      </c>
    </row>
    <row r="54" spans="1:11" s="40" customFormat="1" ht="16.2" hidden="1" customHeight="1" x14ac:dyDescent="0.3">
      <c r="A54" s="105"/>
      <c r="B54" s="143"/>
      <c r="C54" s="124">
        <v>312</v>
      </c>
      <c r="D54" s="144" t="s">
        <v>31</v>
      </c>
      <c r="E54" s="145"/>
      <c r="F54" s="278">
        <v>303006</v>
      </c>
      <c r="G54" s="280">
        <f t="shared" si="9"/>
        <v>0</v>
      </c>
      <c r="H54" s="283"/>
      <c r="I54" s="283"/>
      <c r="J54" s="278">
        <v>303006</v>
      </c>
    </row>
    <row r="55" spans="1:11" s="40" customFormat="1" ht="16.2" hidden="1" customHeight="1" x14ac:dyDescent="0.3">
      <c r="A55" s="105"/>
      <c r="B55" s="143"/>
      <c r="C55" s="124">
        <v>313</v>
      </c>
      <c r="D55" s="144" t="s">
        <v>3</v>
      </c>
      <c r="E55" s="145"/>
      <c r="F55" s="278">
        <v>1326432</v>
      </c>
      <c r="G55" s="280">
        <f t="shared" si="9"/>
        <v>0</v>
      </c>
      <c r="H55" s="283"/>
      <c r="I55" s="283"/>
      <c r="J55" s="278">
        <v>1326432</v>
      </c>
    </row>
    <row r="56" spans="1:11" s="40" customFormat="1" ht="14.25" customHeight="1" x14ac:dyDescent="0.3">
      <c r="A56" s="105"/>
      <c r="B56" s="146">
        <v>32</v>
      </c>
      <c r="C56" s="93"/>
      <c r="D56" s="147" t="s">
        <v>4</v>
      </c>
      <c r="E56" s="148">
        <f t="shared" ref="E56:I56" si="11">+E57+E58+E59+E61</f>
        <v>0</v>
      </c>
      <c r="F56" s="279">
        <f>+F57+F58+F59+F60+F61</f>
        <v>5455828</v>
      </c>
      <c r="G56" s="282">
        <f t="shared" si="9"/>
        <v>14000</v>
      </c>
      <c r="H56" s="292">
        <f t="shared" si="11"/>
        <v>0</v>
      </c>
      <c r="I56" s="292">
        <f t="shared" si="11"/>
        <v>0</v>
      </c>
      <c r="J56" s="279">
        <f>+J57+J58+J59+J60+J61</f>
        <v>5469828</v>
      </c>
    </row>
    <row r="57" spans="1:11" s="40" customFormat="1" ht="16.2" hidden="1" customHeight="1" x14ac:dyDescent="0.3">
      <c r="A57" s="105"/>
      <c r="B57" s="143"/>
      <c r="C57" s="124">
        <v>321</v>
      </c>
      <c r="D57" s="144" t="s">
        <v>5</v>
      </c>
      <c r="E57" s="145"/>
      <c r="F57" s="280">
        <v>281903.24</v>
      </c>
      <c r="G57" s="280">
        <f t="shared" si="9"/>
        <v>0</v>
      </c>
      <c r="H57" s="283"/>
      <c r="I57" s="283"/>
      <c r="J57" s="280">
        <v>281903.24</v>
      </c>
    </row>
    <row r="58" spans="1:11" s="40" customFormat="1" ht="16.2" hidden="1" customHeight="1" x14ac:dyDescent="0.3">
      <c r="A58" s="105"/>
      <c r="B58" s="143"/>
      <c r="C58" s="460">
        <v>322</v>
      </c>
      <c r="D58" s="461" t="s">
        <v>171</v>
      </c>
      <c r="E58" s="159"/>
      <c r="F58" s="459">
        <v>3770450</v>
      </c>
      <c r="G58" s="459">
        <f>J58-F58</f>
        <v>14000</v>
      </c>
      <c r="H58" s="283"/>
      <c r="I58" s="283"/>
      <c r="J58" s="459">
        <v>3784450</v>
      </c>
    </row>
    <row r="59" spans="1:11" s="40" customFormat="1" ht="16.2" hidden="1" customHeight="1" x14ac:dyDescent="0.3">
      <c r="A59" s="105"/>
      <c r="B59" s="143"/>
      <c r="C59" s="124">
        <v>323</v>
      </c>
      <c r="D59" s="144" t="s">
        <v>191</v>
      </c>
      <c r="E59" s="145"/>
      <c r="F59" s="280">
        <v>1248982.5</v>
      </c>
      <c r="G59" s="280">
        <f t="shared" si="9"/>
        <v>0</v>
      </c>
      <c r="H59" s="283"/>
      <c r="I59" s="283"/>
      <c r="J59" s="280">
        <v>1248982.5</v>
      </c>
    </row>
    <row r="60" spans="1:11" s="40" customFormat="1" ht="16.2" hidden="1" customHeight="1" x14ac:dyDescent="0.3">
      <c r="A60" s="105"/>
      <c r="B60" s="143"/>
      <c r="C60" s="124">
        <v>324</v>
      </c>
      <c r="D60" s="144" t="s">
        <v>187</v>
      </c>
      <c r="E60" s="145"/>
      <c r="F60" s="280">
        <v>5710</v>
      </c>
      <c r="G60" s="280">
        <f t="shared" si="9"/>
        <v>0</v>
      </c>
      <c r="H60" s="283"/>
      <c r="I60" s="283"/>
      <c r="J60" s="280">
        <v>5710</v>
      </c>
    </row>
    <row r="61" spans="1:11" s="40" customFormat="1" ht="16.2" hidden="1" customHeight="1" x14ac:dyDescent="0.3">
      <c r="A61" s="105"/>
      <c r="B61" s="143"/>
      <c r="C61" s="124">
        <v>329</v>
      </c>
      <c r="D61" s="144" t="s">
        <v>8</v>
      </c>
      <c r="E61" s="145"/>
      <c r="F61" s="301">
        <v>148782.26</v>
      </c>
      <c r="G61" s="301">
        <f t="shared" si="9"/>
        <v>0</v>
      </c>
      <c r="H61" s="293"/>
      <c r="I61" s="293"/>
      <c r="J61" s="301">
        <v>148782.26</v>
      </c>
    </row>
    <row r="62" spans="1:11" s="40" customFormat="1" ht="18" customHeight="1" x14ac:dyDescent="0.3">
      <c r="A62" s="150"/>
      <c r="B62" s="146">
        <v>34</v>
      </c>
      <c r="C62" s="93"/>
      <c r="D62" s="147" t="s">
        <v>9</v>
      </c>
      <c r="E62" s="149">
        <f t="shared" ref="E62:I62" si="12">+E63</f>
        <v>0</v>
      </c>
      <c r="F62" s="281">
        <f>+F63</f>
        <v>117991</v>
      </c>
      <c r="G62" s="307">
        <f t="shared" si="9"/>
        <v>0</v>
      </c>
      <c r="H62" s="294">
        <f t="shared" si="12"/>
        <v>0</v>
      </c>
      <c r="I62" s="294">
        <f t="shared" si="12"/>
        <v>0</v>
      </c>
      <c r="J62" s="281">
        <f>+J63</f>
        <v>117991</v>
      </c>
      <c r="K62" s="72"/>
    </row>
    <row r="63" spans="1:11" s="40" customFormat="1" ht="16.2" hidden="1" customHeight="1" x14ac:dyDescent="0.3">
      <c r="A63" s="105"/>
      <c r="B63" s="143"/>
      <c r="C63" s="124">
        <v>343</v>
      </c>
      <c r="D63" s="144" t="s">
        <v>10</v>
      </c>
      <c r="E63" s="145"/>
      <c r="F63" s="280">
        <v>117991</v>
      </c>
      <c r="G63" s="280">
        <f t="shared" si="9"/>
        <v>0</v>
      </c>
      <c r="H63" s="283"/>
      <c r="I63" s="283"/>
      <c r="J63" s="280">
        <v>117991</v>
      </c>
      <c r="K63" s="72"/>
    </row>
    <row r="64" spans="1:11" s="40" customFormat="1" ht="18.600000000000001" customHeight="1" x14ac:dyDescent="0.3">
      <c r="A64" s="105"/>
      <c r="B64" s="146">
        <v>36</v>
      </c>
      <c r="C64" s="151"/>
      <c r="D64" s="147" t="s">
        <v>192</v>
      </c>
      <c r="E64" s="145"/>
      <c r="F64" s="282">
        <f>SUM(F65+F66)</f>
        <v>0</v>
      </c>
      <c r="G64" s="282">
        <f>SUM(G65+G66)</f>
        <v>0</v>
      </c>
      <c r="H64" s="283"/>
      <c r="I64" s="283"/>
      <c r="J64" s="282">
        <f>SUM(J65+J66)</f>
        <v>0</v>
      </c>
      <c r="K64" s="72"/>
    </row>
    <row r="65" spans="1:12" s="40" customFormat="1" ht="14.25" hidden="1" customHeight="1" x14ac:dyDescent="0.3">
      <c r="A65" s="105"/>
      <c r="B65" s="143"/>
      <c r="C65" s="151">
        <v>366</v>
      </c>
      <c r="D65" s="165" t="s">
        <v>98</v>
      </c>
      <c r="E65" s="145"/>
      <c r="F65" s="280">
        <v>0</v>
      </c>
      <c r="G65" s="280">
        <f>J65-F65</f>
        <v>0</v>
      </c>
      <c r="H65" s="283"/>
      <c r="I65" s="283"/>
      <c r="J65" s="280">
        <v>0</v>
      </c>
      <c r="K65" s="72"/>
    </row>
    <row r="66" spans="1:12" s="40" customFormat="1" ht="16.5" hidden="1" customHeight="1" x14ac:dyDescent="0.3">
      <c r="A66" s="105"/>
      <c r="B66" s="143"/>
      <c r="C66" s="151">
        <v>368</v>
      </c>
      <c r="D66" s="165" t="s">
        <v>99</v>
      </c>
      <c r="E66" s="145"/>
      <c r="F66" s="280"/>
      <c r="G66" s="280">
        <f>J66-F66</f>
        <v>0</v>
      </c>
      <c r="H66" s="283"/>
      <c r="I66" s="283"/>
      <c r="J66" s="280">
        <v>0</v>
      </c>
      <c r="K66" s="72"/>
    </row>
    <row r="67" spans="1:12" s="40" customFormat="1" ht="16.2" customHeight="1" x14ac:dyDescent="0.3">
      <c r="A67" s="150"/>
      <c r="B67" s="146">
        <v>37</v>
      </c>
      <c r="C67" s="93"/>
      <c r="D67" s="147" t="s">
        <v>188</v>
      </c>
      <c r="E67" s="148">
        <f t="shared" ref="E67:J67" si="13">+E68</f>
        <v>0</v>
      </c>
      <c r="F67" s="279">
        <f t="shared" si="13"/>
        <v>0</v>
      </c>
      <c r="G67" s="282">
        <f t="shared" si="9"/>
        <v>0</v>
      </c>
      <c r="H67" s="292">
        <f t="shared" si="13"/>
        <v>0</v>
      </c>
      <c r="I67" s="292">
        <f t="shared" si="13"/>
        <v>0</v>
      </c>
      <c r="J67" s="279">
        <f t="shared" si="13"/>
        <v>0</v>
      </c>
      <c r="K67" s="72"/>
    </row>
    <row r="68" spans="1:12" s="40" customFormat="1" ht="16.5" hidden="1" customHeight="1" x14ac:dyDescent="0.3">
      <c r="A68" s="105"/>
      <c r="B68" s="143"/>
      <c r="C68" s="158">
        <v>372</v>
      </c>
      <c r="D68" s="165" t="s">
        <v>193</v>
      </c>
      <c r="E68" s="145">
        <v>0</v>
      </c>
      <c r="F68" s="280"/>
      <c r="G68" s="282">
        <f t="shared" si="9"/>
        <v>0</v>
      </c>
      <c r="H68" s="283"/>
      <c r="I68" s="283"/>
      <c r="J68" s="280"/>
      <c r="K68" s="72"/>
    </row>
    <row r="69" spans="1:12" s="40" customFormat="1" ht="18.75" customHeight="1" x14ac:dyDescent="0.3">
      <c r="A69" s="105"/>
      <c r="B69" s="146">
        <v>38</v>
      </c>
      <c r="C69" s="158"/>
      <c r="D69" s="470" t="s">
        <v>230</v>
      </c>
      <c r="E69" s="145"/>
      <c r="F69" s="282">
        <v>0</v>
      </c>
      <c r="G69" s="282">
        <f t="shared" si="9"/>
        <v>1000</v>
      </c>
      <c r="H69" s="278"/>
      <c r="I69" s="278"/>
      <c r="J69" s="282">
        <v>1000</v>
      </c>
      <c r="K69" s="72"/>
    </row>
    <row r="70" spans="1:12" s="40" customFormat="1" ht="12.75" customHeight="1" x14ac:dyDescent="0.3">
      <c r="A70" s="152">
        <v>4</v>
      </c>
      <c r="B70" s="153"/>
      <c r="C70" s="94"/>
      <c r="D70" s="190" t="s">
        <v>17</v>
      </c>
      <c r="E70" s="148">
        <f>+E71+E79</f>
        <v>-322584099</v>
      </c>
      <c r="F70" s="279">
        <f>F71+F79</f>
        <v>371118</v>
      </c>
      <c r="G70" s="282">
        <f t="shared" ref="G70:G75" si="14">J70-F70</f>
        <v>61500</v>
      </c>
      <c r="H70" s="292">
        <f>+H71+H79</f>
        <v>0</v>
      </c>
      <c r="I70" s="292">
        <f>+I71+I79</f>
        <v>0</v>
      </c>
      <c r="J70" s="279">
        <f>J71+J79</f>
        <v>432618</v>
      </c>
      <c r="K70" s="72"/>
    </row>
    <row r="71" spans="1:12" s="40" customFormat="1" ht="15" customHeight="1" x14ac:dyDescent="0.3">
      <c r="A71" s="152"/>
      <c r="B71" s="154">
        <v>42</v>
      </c>
      <c r="C71" s="94"/>
      <c r="D71" s="190" t="s">
        <v>32</v>
      </c>
      <c r="E71" s="148">
        <f>+E72+E74+E77+E78</f>
        <v>-322584099</v>
      </c>
      <c r="F71" s="279">
        <f>+F72+F73+F74+F75+F76+F77+F78</f>
        <v>292828</v>
      </c>
      <c r="G71" s="282">
        <f t="shared" si="14"/>
        <v>61500</v>
      </c>
      <c r="H71" s="292">
        <f>+H72+H74+H77+H78</f>
        <v>0</v>
      </c>
      <c r="I71" s="292">
        <f>+I72+I74+I77+I78+I76</f>
        <v>0</v>
      </c>
      <c r="J71" s="279">
        <f>+J72+J73+J74+J75+J76+J77+J78</f>
        <v>354328</v>
      </c>
      <c r="K71" s="72"/>
    </row>
    <row r="72" spans="1:12" s="40" customFormat="1" ht="12" hidden="1" customHeight="1" x14ac:dyDescent="0.3">
      <c r="A72" s="152"/>
      <c r="B72" s="154"/>
      <c r="C72" s="155"/>
      <c r="D72" s="156"/>
      <c r="E72" s="145">
        <v>0</v>
      </c>
      <c r="F72" s="280">
        <v>0</v>
      </c>
      <c r="G72" s="280">
        <f t="shared" si="14"/>
        <v>0</v>
      </c>
      <c r="H72" s="283"/>
      <c r="I72" s="283"/>
      <c r="J72" s="280">
        <v>0</v>
      </c>
      <c r="K72" s="72"/>
    </row>
    <row r="73" spans="1:12" s="40" customFormat="1" ht="12.75" hidden="1" customHeight="1" x14ac:dyDescent="0.3">
      <c r="A73" s="152"/>
      <c r="B73" s="154"/>
      <c r="C73" s="155">
        <v>421</v>
      </c>
      <c r="D73" s="156" t="s">
        <v>82</v>
      </c>
      <c r="E73" s="145"/>
      <c r="F73" s="280">
        <v>0</v>
      </c>
      <c r="G73" s="280">
        <f t="shared" si="14"/>
        <v>0</v>
      </c>
      <c r="H73" s="283"/>
      <c r="I73" s="283"/>
      <c r="J73" s="280">
        <v>0</v>
      </c>
      <c r="K73" s="72"/>
    </row>
    <row r="74" spans="1:12" s="40" customFormat="1" ht="16.2" hidden="1" customHeight="1" x14ac:dyDescent="0.3">
      <c r="A74" s="157"/>
      <c r="B74" s="153"/>
      <c r="C74" s="158">
        <v>422</v>
      </c>
      <c r="D74" s="144" t="s">
        <v>122</v>
      </c>
      <c r="E74" s="159"/>
      <c r="F74" s="280">
        <v>175321.46</v>
      </c>
      <c r="G74" s="280">
        <f t="shared" si="14"/>
        <v>0</v>
      </c>
      <c r="H74" s="283"/>
      <c r="I74" s="283"/>
      <c r="J74" s="280">
        <v>175321.46</v>
      </c>
      <c r="K74" s="72"/>
    </row>
    <row r="75" spans="1:12" s="40" customFormat="1" ht="15" hidden="1" customHeight="1" x14ac:dyDescent="0.3">
      <c r="A75" s="157"/>
      <c r="B75" s="153"/>
      <c r="C75" s="158">
        <v>422</v>
      </c>
      <c r="D75" s="457" t="s">
        <v>123</v>
      </c>
      <c r="E75" s="159"/>
      <c r="F75" s="459">
        <v>117506.54</v>
      </c>
      <c r="G75" s="459">
        <f t="shared" si="14"/>
        <v>36500.000000000015</v>
      </c>
      <c r="H75" s="283"/>
      <c r="I75" s="283"/>
      <c r="J75" s="459">
        <v>154006.54</v>
      </c>
      <c r="K75" s="72"/>
    </row>
    <row r="76" spans="1:12" s="40" customFormat="1" ht="16.5" hidden="1" customHeight="1" x14ac:dyDescent="0.3">
      <c r="A76" s="157"/>
      <c r="B76" s="153"/>
      <c r="C76" s="458">
        <v>423</v>
      </c>
      <c r="D76" s="457" t="s">
        <v>210</v>
      </c>
      <c r="E76" s="145">
        <v>0</v>
      </c>
      <c r="F76" s="459">
        <v>0</v>
      </c>
      <c r="G76" s="459">
        <f t="shared" ref="G76:G92" si="15">J76-F76</f>
        <v>25000</v>
      </c>
      <c r="H76" s="283"/>
      <c r="I76" s="283"/>
      <c r="J76" s="459">
        <v>25000</v>
      </c>
      <c r="K76" s="72"/>
    </row>
    <row r="77" spans="1:12" s="40" customFormat="1" ht="15" hidden="1" customHeight="1" x14ac:dyDescent="0.3">
      <c r="A77" s="157"/>
      <c r="B77" s="153"/>
      <c r="C77" s="158">
        <v>424</v>
      </c>
      <c r="D77" s="160" t="s">
        <v>18</v>
      </c>
      <c r="E77" s="145">
        <f>F90-339539057</f>
        <v>-322584099</v>
      </c>
      <c r="F77" s="280"/>
      <c r="G77" s="280">
        <f t="shared" si="15"/>
        <v>0</v>
      </c>
      <c r="H77" s="283"/>
      <c r="I77" s="283"/>
      <c r="J77" s="280"/>
    </row>
    <row r="78" spans="1:12" s="40" customFormat="1" ht="15.6" hidden="1" customHeight="1" x14ac:dyDescent="0.3">
      <c r="A78" s="157"/>
      <c r="B78" s="153"/>
      <c r="C78" s="158">
        <v>426</v>
      </c>
      <c r="D78" s="144" t="s">
        <v>194</v>
      </c>
      <c r="E78" s="145"/>
      <c r="F78" s="280">
        <v>0</v>
      </c>
      <c r="G78" s="280">
        <f t="shared" si="15"/>
        <v>0</v>
      </c>
      <c r="H78" s="283"/>
      <c r="I78" s="283"/>
      <c r="J78" s="280">
        <v>0</v>
      </c>
      <c r="L78" s="74"/>
    </row>
    <row r="79" spans="1:12" s="40" customFormat="1" ht="15" customHeight="1" x14ac:dyDescent="0.3">
      <c r="A79" s="157"/>
      <c r="B79" s="154">
        <v>45</v>
      </c>
      <c r="C79" s="161"/>
      <c r="D79" s="189" t="s">
        <v>33</v>
      </c>
      <c r="E79" s="148">
        <f>+E80+E89</f>
        <v>0</v>
      </c>
      <c r="F79" s="279">
        <f>F80+F81+F82+F83+F84+F85+F86</f>
        <v>78290</v>
      </c>
      <c r="G79" s="282">
        <f t="shared" si="15"/>
        <v>0</v>
      </c>
      <c r="H79" s="292">
        <f>+H80+H89</f>
        <v>0</v>
      </c>
      <c r="I79" s="292">
        <f>+I80+I89</f>
        <v>0</v>
      </c>
      <c r="J79" s="279">
        <f>+J80+J81+J82+J83+J84+J85+J86</f>
        <v>78290</v>
      </c>
    </row>
    <row r="80" spans="1:12" s="40" customFormat="1" ht="16.2" hidden="1" customHeight="1" x14ac:dyDescent="0.3">
      <c r="A80" s="157"/>
      <c r="B80" s="153"/>
      <c r="C80" s="158">
        <v>451</v>
      </c>
      <c r="D80" s="144" t="s">
        <v>106</v>
      </c>
      <c r="E80" s="145"/>
      <c r="F80" s="280">
        <v>0</v>
      </c>
      <c r="G80" s="280">
        <f t="shared" si="15"/>
        <v>0</v>
      </c>
      <c r="H80" s="283"/>
      <c r="I80" s="283"/>
      <c r="J80" s="280"/>
    </row>
    <row r="81" spans="1:10" s="40" customFormat="1" ht="16.2" hidden="1" customHeight="1" x14ac:dyDescent="0.3">
      <c r="A81" s="162"/>
      <c r="B81" s="163"/>
      <c r="C81" s="164">
        <v>451</v>
      </c>
      <c r="D81" s="165" t="s">
        <v>115</v>
      </c>
      <c r="E81" s="166"/>
      <c r="F81" s="280">
        <v>0</v>
      </c>
      <c r="G81" s="280">
        <f t="shared" si="15"/>
        <v>0</v>
      </c>
      <c r="H81" s="295"/>
      <c r="I81" s="295"/>
      <c r="J81" s="280"/>
    </row>
    <row r="82" spans="1:10" s="40" customFormat="1" ht="16.2" hidden="1" customHeight="1" x14ac:dyDescent="0.3">
      <c r="A82" s="162"/>
      <c r="B82" s="163"/>
      <c r="C82" s="164">
        <v>451</v>
      </c>
      <c r="D82" s="167" t="s">
        <v>174</v>
      </c>
      <c r="E82" s="166"/>
      <c r="F82" s="280">
        <v>72790</v>
      </c>
      <c r="G82" s="280">
        <f t="shared" si="15"/>
        <v>0</v>
      </c>
      <c r="H82" s="295"/>
      <c r="I82" s="295"/>
      <c r="J82" s="280">
        <v>72790</v>
      </c>
    </row>
    <row r="83" spans="1:10" s="40" customFormat="1" ht="16.2" hidden="1" customHeight="1" x14ac:dyDescent="0.3">
      <c r="A83" s="162"/>
      <c r="B83" s="163"/>
      <c r="C83" s="164">
        <v>451</v>
      </c>
      <c r="D83" s="167" t="s">
        <v>175</v>
      </c>
      <c r="E83" s="166"/>
      <c r="F83" s="280">
        <v>5500</v>
      </c>
      <c r="G83" s="280">
        <f t="shared" si="15"/>
        <v>0</v>
      </c>
      <c r="H83" s="295"/>
      <c r="I83" s="295"/>
      <c r="J83" s="280">
        <v>5500</v>
      </c>
    </row>
    <row r="84" spans="1:10" s="40" customFormat="1" ht="27" hidden="1" customHeight="1" x14ac:dyDescent="0.3">
      <c r="A84" s="162"/>
      <c r="B84" s="163"/>
      <c r="C84" s="164">
        <v>451</v>
      </c>
      <c r="D84" s="168" t="s">
        <v>121</v>
      </c>
      <c r="E84" s="166"/>
      <c r="F84" s="280">
        <v>0</v>
      </c>
      <c r="G84" s="280">
        <f>J84-F84</f>
        <v>0</v>
      </c>
      <c r="H84" s="295"/>
      <c r="I84" s="295"/>
      <c r="J84" s="280"/>
    </row>
    <row r="85" spans="1:10" s="40" customFormat="1" ht="21" hidden="1" customHeight="1" x14ac:dyDescent="0.3">
      <c r="A85" s="162"/>
      <c r="B85" s="163"/>
      <c r="C85" s="164">
        <v>451</v>
      </c>
      <c r="D85" s="169" t="s">
        <v>113</v>
      </c>
      <c r="E85" s="166"/>
      <c r="F85" s="280">
        <v>0</v>
      </c>
      <c r="G85" s="284">
        <f>J85-F85</f>
        <v>0</v>
      </c>
      <c r="H85" s="295"/>
      <c r="I85" s="295"/>
      <c r="J85" s="280"/>
    </row>
    <row r="86" spans="1:10" s="40" customFormat="1" ht="16.2" hidden="1" customHeight="1" x14ac:dyDescent="0.3">
      <c r="A86" s="162"/>
      <c r="B86" s="163"/>
      <c r="C86" s="164">
        <v>452</v>
      </c>
      <c r="D86" s="167" t="s">
        <v>116</v>
      </c>
      <c r="E86" s="166"/>
      <c r="F86" s="280">
        <v>0</v>
      </c>
      <c r="G86" s="280">
        <f t="shared" si="15"/>
        <v>0</v>
      </c>
      <c r="H86" s="295"/>
      <c r="I86" s="295"/>
      <c r="J86" s="280"/>
    </row>
    <row r="87" spans="1:10" s="40" customFormat="1" ht="12.75" customHeight="1" x14ac:dyDescent="0.3">
      <c r="A87" s="162">
        <v>5</v>
      </c>
      <c r="B87" s="170"/>
      <c r="C87" s="171"/>
      <c r="D87" s="202" t="s">
        <v>45</v>
      </c>
      <c r="E87" s="203">
        <v>0</v>
      </c>
      <c r="F87" s="285">
        <f>+F88+F89</f>
        <v>187805</v>
      </c>
      <c r="G87" s="277">
        <f t="shared" si="15"/>
        <v>0</v>
      </c>
      <c r="H87" s="297">
        <v>0</v>
      </c>
      <c r="I87" s="297">
        <f>I89</f>
        <v>0</v>
      </c>
      <c r="J87" s="285">
        <f>J88+J89</f>
        <v>187805</v>
      </c>
    </row>
    <row r="88" spans="1:10" s="40" customFormat="1" ht="13.5" customHeight="1" thickBot="1" x14ac:dyDescent="0.35">
      <c r="A88" s="162"/>
      <c r="B88" s="170">
        <v>54</v>
      </c>
      <c r="C88" s="448"/>
      <c r="D88" s="172" t="s">
        <v>189</v>
      </c>
      <c r="E88" s="166">
        <v>0</v>
      </c>
      <c r="F88" s="286">
        <v>187805</v>
      </c>
      <c r="G88" s="280">
        <f t="shared" si="15"/>
        <v>0</v>
      </c>
      <c r="H88" s="298"/>
      <c r="I88" s="298"/>
      <c r="J88" s="286">
        <v>187805</v>
      </c>
    </row>
    <row r="89" spans="1:10" s="40" customFormat="1" ht="18" hidden="1" customHeight="1" thickBot="1" x14ac:dyDescent="0.35">
      <c r="A89" s="162"/>
      <c r="B89" s="163"/>
      <c r="C89" s="448"/>
      <c r="D89" s="172" t="s">
        <v>80</v>
      </c>
      <c r="E89" s="166">
        <v>0</v>
      </c>
      <c r="F89" s="286">
        <v>0</v>
      </c>
      <c r="G89" s="280">
        <f t="shared" si="15"/>
        <v>0</v>
      </c>
      <c r="H89" s="295"/>
      <c r="I89" s="295"/>
      <c r="J89" s="286">
        <v>0</v>
      </c>
    </row>
    <row r="90" spans="1:10" s="40" customFormat="1" ht="13.5" customHeight="1" thickBot="1" x14ac:dyDescent="0.3">
      <c r="A90" s="173" t="s">
        <v>34</v>
      </c>
      <c r="B90" s="173"/>
      <c r="C90" s="174"/>
      <c r="D90" s="204"/>
      <c r="E90" s="175">
        <f>E51+E70</f>
        <v>-322584099</v>
      </c>
      <c r="F90" s="303">
        <f>F51+F70</f>
        <v>16954958</v>
      </c>
      <c r="G90" s="282">
        <f t="shared" si="15"/>
        <v>451500</v>
      </c>
      <c r="H90" s="299">
        <f>H51+H70</f>
        <v>0</v>
      </c>
      <c r="I90" s="299">
        <f>I51+I70</f>
        <v>0</v>
      </c>
      <c r="J90" s="303">
        <f>J51+J70</f>
        <v>17406458</v>
      </c>
    </row>
    <row r="91" spans="1:10" s="40" customFormat="1" ht="12.75" customHeight="1" x14ac:dyDescent="0.25">
      <c r="A91" s="176" t="s">
        <v>51</v>
      </c>
      <c r="B91" s="176"/>
      <c r="C91" s="177"/>
      <c r="D91" s="178"/>
      <c r="E91" s="179">
        <f>E52+E71</f>
        <v>-322584099</v>
      </c>
      <c r="F91" s="304">
        <f>F51+F70+F87</f>
        <v>17142763</v>
      </c>
      <c r="G91" s="306">
        <f t="shared" si="15"/>
        <v>451500</v>
      </c>
      <c r="H91" s="300">
        <f>H52+H71</f>
        <v>0</v>
      </c>
      <c r="I91" s="300">
        <f>I52+I71</f>
        <v>0</v>
      </c>
      <c r="J91" s="304">
        <f>J51+J70+J87</f>
        <v>17594263</v>
      </c>
    </row>
    <row r="92" spans="1:10" s="40" customFormat="1" ht="17.25" customHeight="1" x14ac:dyDescent="0.25">
      <c r="A92" s="180"/>
      <c r="B92" s="467">
        <v>92</v>
      </c>
      <c r="C92" s="181"/>
      <c r="D92" s="182" t="s">
        <v>93</v>
      </c>
      <c r="E92" s="183"/>
      <c r="F92" s="302">
        <v>2197359</v>
      </c>
      <c r="G92" s="306">
        <f t="shared" si="15"/>
        <v>0</v>
      </c>
      <c r="H92" s="292"/>
      <c r="I92" s="292"/>
      <c r="J92" s="287">
        <v>2197359</v>
      </c>
    </row>
    <row r="93" spans="1:10" s="40" customFormat="1" ht="15.75" customHeight="1" x14ac:dyDescent="0.25">
      <c r="A93" s="180"/>
      <c r="B93" s="180"/>
      <c r="C93" s="181"/>
      <c r="D93" s="184" t="s">
        <v>95</v>
      </c>
      <c r="E93" s="185"/>
      <c r="F93" s="305">
        <f>F91+F92</f>
        <v>19340122</v>
      </c>
      <c r="G93" s="288">
        <f>J93-F93</f>
        <v>451500</v>
      </c>
      <c r="H93" s="296"/>
      <c r="I93" s="296"/>
      <c r="J93" s="289">
        <f>SUM(J91:J92)</f>
        <v>19791622</v>
      </c>
    </row>
    <row r="94" spans="1:10" s="40" customFormat="1" ht="56.4" customHeight="1" x14ac:dyDescent="0.3">
      <c r="A94" s="76"/>
      <c r="B94" s="78"/>
      <c r="C94" s="78"/>
      <c r="D94" s="186"/>
      <c r="E94" s="187"/>
      <c r="F94" s="187"/>
      <c r="G94" s="486" t="s">
        <v>229</v>
      </c>
      <c r="H94" s="486"/>
      <c r="I94" s="486"/>
      <c r="J94" s="486"/>
    </row>
    <row r="95" spans="1:10" s="40" customFormat="1" ht="13.8" x14ac:dyDescent="0.3">
      <c r="A95" s="76"/>
      <c r="B95" s="77"/>
      <c r="C95" s="77"/>
      <c r="D95" s="76"/>
      <c r="G95" s="76"/>
      <c r="H95" s="76"/>
      <c r="I95" s="76"/>
      <c r="J95" s="78"/>
    </row>
    <row r="96" spans="1:10" s="40" customFormat="1" ht="13.8" x14ac:dyDescent="0.3">
      <c r="A96" s="76"/>
      <c r="B96" s="77"/>
      <c r="C96" s="77"/>
      <c r="D96" s="76"/>
      <c r="G96" s="76"/>
      <c r="H96" s="76"/>
      <c r="I96" s="76"/>
      <c r="J96" s="78"/>
    </row>
    <row r="97" spans="1:10" s="40" customFormat="1" ht="18" x14ac:dyDescent="0.35">
      <c r="B97" s="77"/>
      <c r="C97" s="77"/>
      <c r="H97" s="79"/>
      <c r="I97" s="79"/>
      <c r="J97" s="80"/>
    </row>
    <row r="98" spans="1:10" s="40" customFormat="1" ht="18" x14ac:dyDescent="0.35">
      <c r="A98" s="79"/>
      <c r="B98" s="79"/>
      <c r="C98" s="79"/>
      <c r="D98" s="79"/>
      <c r="E98" s="79"/>
      <c r="F98" s="79"/>
      <c r="G98" s="79"/>
      <c r="H98" s="79"/>
      <c r="I98" s="79"/>
      <c r="J98" s="80"/>
    </row>
    <row r="99" spans="1:10" s="40" customFormat="1" ht="18" x14ac:dyDescent="0.35">
      <c r="A99" s="79"/>
      <c r="B99" s="79"/>
      <c r="C99" s="79"/>
      <c r="D99" s="79"/>
      <c r="E99" s="79"/>
      <c r="F99" s="79"/>
      <c r="G99" s="79"/>
      <c r="H99" s="79"/>
      <c r="I99" s="79"/>
      <c r="J99" s="80"/>
    </row>
    <row r="100" spans="1:10" s="40" customFormat="1" ht="18" x14ac:dyDescent="0.35">
      <c r="A100" s="79"/>
      <c r="B100" s="79"/>
      <c r="C100" s="79"/>
      <c r="D100" s="79"/>
      <c r="E100" s="79"/>
      <c r="F100" s="79"/>
      <c r="G100" s="79"/>
      <c r="H100" s="79"/>
      <c r="I100" s="79"/>
      <c r="J100" s="80"/>
    </row>
    <row r="101" spans="1:10" s="40" customFormat="1" ht="18" x14ac:dyDescent="0.35">
      <c r="A101" s="79"/>
      <c r="B101" s="79"/>
      <c r="C101" s="79"/>
      <c r="D101" s="79"/>
      <c r="E101" s="79"/>
      <c r="F101" s="79"/>
      <c r="G101" s="79"/>
      <c r="H101" s="79"/>
      <c r="I101" s="79"/>
      <c r="J101" s="80"/>
    </row>
    <row r="102" spans="1:10" s="40" customFormat="1" ht="18" x14ac:dyDescent="0.35">
      <c r="A102" s="79"/>
      <c r="B102" s="79"/>
      <c r="C102" s="79"/>
      <c r="D102" s="79"/>
      <c r="E102" s="79"/>
      <c r="F102" s="79"/>
      <c r="G102" s="79"/>
      <c r="H102" s="79"/>
      <c r="I102" s="79"/>
      <c r="J102" s="80"/>
    </row>
    <row r="103" spans="1:10" s="40" customFormat="1" ht="18" x14ac:dyDescent="0.35">
      <c r="A103" s="79"/>
      <c r="B103" s="79"/>
      <c r="C103" s="79"/>
      <c r="D103" s="79"/>
      <c r="E103" s="79"/>
      <c r="F103" s="79"/>
      <c r="G103" s="79"/>
      <c r="H103" s="79"/>
      <c r="I103" s="79"/>
      <c r="J103" s="80"/>
    </row>
    <row r="104" spans="1:10" s="40" customFormat="1" ht="18" x14ac:dyDescent="0.35">
      <c r="A104" s="79"/>
      <c r="B104" s="79"/>
      <c r="C104" s="79"/>
      <c r="D104" s="79"/>
      <c r="E104" s="79"/>
      <c r="F104" s="79"/>
      <c r="G104" s="79"/>
      <c r="H104" s="79"/>
      <c r="I104" s="79"/>
      <c r="J104" s="80"/>
    </row>
    <row r="105" spans="1:10" s="40" customFormat="1" ht="18" x14ac:dyDescent="0.35">
      <c r="A105" s="79"/>
      <c r="B105" s="79"/>
      <c r="C105" s="79"/>
      <c r="D105" s="79"/>
      <c r="E105" s="79"/>
      <c r="F105" s="79"/>
      <c r="G105" s="79"/>
      <c r="H105" s="79"/>
      <c r="I105" s="79"/>
      <c r="J105" s="80"/>
    </row>
    <row r="106" spans="1:10" s="40" customFormat="1" ht="18" x14ac:dyDescent="0.35">
      <c r="A106" s="79"/>
      <c r="B106" s="79"/>
      <c r="C106" s="79"/>
      <c r="D106" s="79"/>
      <c r="E106" s="79"/>
      <c r="F106" s="79"/>
      <c r="G106" s="79"/>
      <c r="H106" s="79"/>
      <c r="I106" s="79"/>
      <c r="J106" s="80"/>
    </row>
    <row r="107" spans="1:10" s="40" customFormat="1" ht="18" x14ac:dyDescent="0.35">
      <c r="A107" s="79"/>
      <c r="B107" s="79"/>
      <c r="C107" s="79"/>
      <c r="D107" s="79"/>
      <c r="E107" s="79"/>
      <c r="F107" s="79"/>
      <c r="G107" s="79"/>
      <c r="H107" s="79"/>
      <c r="I107" s="79"/>
      <c r="J107" s="80"/>
    </row>
    <row r="108" spans="1:10" s="40" customFormat="1" ht="18" x14ac:dyDescent="0.35">
      <c r="A108" s="79"/>
      <c r="B108" s="79"/>
      <c r="C108" s="79"/>
      <c r="D108" s="79"/>
      <c r="E108" s="79"/>
      <c r="F108" s="79"/>
      <c r="G108" s="79"/>
      <c r="H108" s="79"/>
      <c r="I108" s="79"/>
      <c r="J108" s="80"/>
    </row>
    <row r="109" spans="1:10" s="40" customFormat="1" ht="18" x14ac:dyDescent="0.35">
      <c r="A109" s="79"/>
      <c r="B109" s="79"/>
      <c r="C109" s="79"/>
      <c r="D109" s="79"/>
      <c r="E109" s="79"/>
      <c r="F109" s="79"/>
      <c r="G109" s="79"/>
      <c r="H109" s="79"/>
      <c r="I109" s="79"/>
      <c r="J109" s="80"/>
    </row>
    <row r="110" spans="1:10" s="40" customFormat="1" ht="18" x14ac:dyDescent="0.35">
      <c r="A110" s="79"/>
      <c r="B110" s="79"/>
      <c r="C110" s="79"/>
      <c r="D110" s="79"/>
      <c r="E110" s="79"/>
      <c r="F110" s="79"/>
      <c r="G110" s="79"/>
      <c r="H110" s="79"/>
      <c r="I110" s="79"/>
      <c r="J110" s="80"/>
    </row>
    <row r="111" spans="1:10" s="40" customFormat="1" ht="18" x14ac:dyDescent="0.35">
      <c r="A111" s="79"/>
      <c r="B111" s="79"/>
      <c r="C111" s="79"/>
      <c r="D111" s="79"/>
      <c r="E111" s="79"/>
      <c r="F111" s="79"/>
      <c r="G111" s="79"/>
      <c r="H111" s="79"/>
      <c r="I111" s="79"/>
      <c r="J111" s="80"/>
    </row>
    <row r="112" spans="1:10" s="40" customFormat="1" ht="18" x14ac:dyDescent="0.35">
      <c r="A112" s="79"/>
      <c r="B112" s="79"/>
      <c r="C112" s="79"/>
      <c r="D112" s="79"/>
      <c r="E112" s="79"/>
      <c r="F112" s="79"/>
      <c r="G112" s="79"/>
      <c r="H112" s="79"/>
      <c r="I112" s="79"/>
      <c r="J112" s="80"/>
    </row>
    <row r="113" spans="1:10" s="40" customFormat="1" ht="18" x14ac:dyDescent="0.35">
      <c r="A113" s="79"/>
      <c r="B113" s="79"/>
      <c r="C113" s="79"/>
      <c r="D113" s="79"/>
      <c r="E113" s="79"/>
      <c r="F113" s="79"/>
      <c r="G113" s="79"/>
      <c r="H113" s="79"/>
      <c r="I113" s="79"/>
      <c r="J113" s="80"/>
    </row>
    <row r="114" spans="1:10" s="40" customFormat="1" ht="18" x14ac:dyDescent="0.35">
      <c r="A114" s="79"/>
      <c r="B114" s="79"/>
      <c r="C114" s="79"/>
      <c r="D114" s="79"/>
      <c r="E114" s="79"/>
      <c r="F114" s="79"/>
      <c r="G114" s="79"/>
      <c r="H114" s="79"/>
      <c r="I114" s="79"/>
      <c r="J114" s="80"/>
    </row>
    <row r="115" spans="1:10" s="40" customFormat="1" ht="18" x14ac:dyDescent="0.35">
      <c r="A115" s="79"/>
      <c r="B115" s="79"/>
      <c r="C115" s="79"/>
      <c r="D115" s="79"/>
      <c r="E115" s="79"/>
      <c r="F115" s="79"/>
      <c r="G115" s="79"/>
      <c r="H115" s="79"/>
      <c r="I115" s="79"/>
      <c r="J115" s="80"/>
    </row>
    <row r="116" spans="1:10" s="40" customFormat="1" ht="18" x14ac:dyDescent="0.35">
      <c r="A116" s="79"/>
      <c r="B116" s="79"/>
      <c r="C116" s="79"/>
      <c r="D116" s="79"/>
      <c r="E116" s="79"/>
      <c r="F116" s="79"/>
      <c r="G116" s="79"/>
      <c r="H116" s="79"/>
      <c r="I116" s="79"/>
      <c r="J116" s="80"/>
    </row>
    <row r="117" spans="1:10" s="40" customFormat="1" ht="18" x14ac:dyDescent="0.35">
      <c r="A117" s="79"/>
      <c r="B117" s="79"/>
      <c r="C117" s="79"/>
      <c r="D117" s="79"/>
      <c r="E117" s="79"/>
      <c r="F117" s="79"/>
      <c r="G117" s="79"/>
      <c r="H117" s="79"/>
      <c r="I117" s="79"/>
      <c r="J117" s="80"/>
    </row>
    <row r="118" spans="1:10" s="40" customFormat="1" ht="18" x14ac:dyDescent="0.35">
      <c r="A118" s="79"/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s="40" customFormat="1" ht="18" x14ac:dyDescent="0.35">
      <c r="A119" s="79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s="40" customFormat="1" ht="18" x14ac:dyDescent="0.35">
      <c r="A120" s="79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s="40" customFormat="1" ht="18" x14ac:dyDescent="0.35">
      <c r="A121" s="79"/>
      <c r="B121" s="79"/>
      <c r="C121" s="79"/>
      <c r="D121" s="79"/>
      <c r="E121" s="79"/>
      <c r="F121" s="79"/>
      <c r="G121" s="79"/>
      <c r="H121" s="79"/>
      <c r="I121" s="79"/>
      <c r="J121" s="80"/>
    </row>
    <row r="122" spans="1:10" s="40" customFormat="1" ht="18" x14ac:dyDescent="0.35">
      <c r="A122" s="79"/>
      <c r="B122" s="79"/>
      <c r="C122" s="79"/>
      <c r="D122" s="79"/>
      <c r="E122" s="79"/>
      <c r="F122" s="79"/>
      <c r="G122" s="79"/>
      <c r="H122" s="79"/>
      <c r="I122" s="79"/>
      <c r="J122" s="80"/>
    </row>
    <row r="123" spans="1:10" ht="18" x14ac:dyDescent="0.35">
      <c r="A123" s="27"/>
      <c r="B123" s="27"/>
      <c r="C123" s="27"/>
      <c r="D123" s="27"/>
      <c r="E123" s="27"/>
      <c r="F123" s="27"/>
      <c r="G123" s="27"/>
      <c r="H123" s="27"/>
      <c r="I123" s="27"/>
      <c r="J123" s="38"/>
    </row>
    <row r="124" spans="1:10" ht="18" x14ac:dyDescent="0.35">
      <c r="A124" s="27"/>
      <c r="B124" s="27"/>
      <c r="C124" s="27"/>
      <c r="D124" s="27"/>
      <c r="E124" s="27"/>
      <c r="F124" s="27"/>
      <c r="G124" s="27"/>
      <c r="H124" s="27"/>
      <c r="I124" s="27"/>
      <c r="J124" s="38"/>
    </row>
    <row r="125" spans="1:10" ht="18" x14ac:dyDescent="0.35">
      <c r="A125" s="27"/>
      <c r="B125" s="27"/>
      <c r="C125" s="27"/>
      <c r="D125" s="27"/>
      <c r="E125" s="27"/>
      <c r="F125" s="27"/>
      <c r="G125" s="27"/>
      <c r="H125" s="27"/>
      <c r="I125" s="27"/>
      <c r="J125" s="38"/>
    </row>
    <row r="126" spans="1:10" ht="18" x14ac:dyDescent="0.35">
      <c r="A126" s="27"/>
      <c r="B126" s="27"/>
      <c r="C126" s="27"/>
      <c r="D126" s="27"/>
      <c r="E126" s="27"/>
      <c r="F126" s="27"/>
      <c r="G126" s="27"/>
      <c r="H126" s="27"/>
      <c r="I126" s="27"/>
      <c r="J126" s="38"/>
    </row>
    <row r="127" spans="1:10" ht="18" x14ac:dyDescent="0.35">
      <c r="A127" s="27"/>
      <c r="B127" s="27"/>
      <c r="C127" s="27"/>
      <c r="D127" s="27"/>
      <c r="E127" s="27"/>
      <c r="F127" s="27"/>
      <c r="G127" s="27"/>
      <c r="H127" s="27"/>
      <c r="I127" s="27"/>
      <c r="J127" s="38"/>
    </row>
    <row r="128" spans="1:10" ht="18" x14ac:dyDescent="0.35">
      <c r="A128" s="27"/>
      <c r="B128" s="27"/>
      <c r="C128" s="27"/>
      <c r="D128" s="27"/>
      <c r="E128" s="27"/>
      <c r="F128" s="27"/>
      <c r="G128" s="27"/>
      <c r="H128" s="27"/>
      <c r="I128" s="27"/>
      <c r="J128" s="38"/>
    </row>
    <row r="129" spans="1:10" ht="18" x14ac:dyDescent="0.35">
      <c r="A129" s="27"/>
      <c r="B129" s="27"/>
      <c r="C129" s="27"/>
      <c r="D129" s="27"/>
      <c r="E129" s="27"/>
      <c r="F129" s="27"/>
      <c r="G129" s="27"/>
      <c r="H129" s="27"/>
      <c r="I129" s="27"/>
      <c r="J129" s="38"/>
    </row>
    <row r="130" spans="1:10" ht="18" x14ac:dyDescent="0.35">
      <c r="A130" s="27"/>
      <c r="B130" s="27"/>
      <c r="C130" s="27"/>
      <c r="D130" s="27"/>
      <c r="E130" s="27"/>
      <c r="F130" s="27"/>
      <c r="G130" s="27"/>
      <c r="H130" s="27"/>
      <c r="I130" s="27"/>
      <c r="J130" s="38"/>
    </row>
    <row r="131" spans="1:10" ht="18" x14ac:dyDescent="0.35">
      <c r="A131" s="27"/>
      <c r="B131" s="27"/>
      <c r="C131" s="27"/>
      <c r="D131" s="27"/>
      <c r="E131" s="27"/>
      <c r="F131" s="27"/>
      <c r="G131" s="27"/>
      <c r="H131" s="27"/>
      <c r="I131" s="27"/>
      <c r="J131" s="38"/>
    </row>
    <row r="132" spans="1:10" ht="18" x14ac:dyDescent="0.35">
      <c r="A132" s="27"/>
      <c r="B132" s="27"/>
      <c r="C132" s="27"/>
      <c r="D132" s="27"/>
      <c r="E132" s="27"/>
      <c r="F132" s="27"/>
      <c r="G132" s="27"/>
      <c r="H132" s="27"/>
      <c r="I132" s="27"/>
      <c r="J132" s="38"/>
    </row>
    <row r="133" spans="1:10" ht="18" x14ac:dyDescent="0.35">
      <c r="A133" s="27"/>
      <c r="B133" s="27"/>
      <c r="C133" s="27"/>
      <c r="D133" s="27"/>
      <c r="E133" s="27"/>
      <c r="F133" s="27"/>
      <c r="G133" s="27"/>
      <c r="H133" s="27"/>
      <c r="I133" s="27"/>
      <c r="J133" s="38"/>
    </row>
    <row r="134" spans="1:10" ht="18" x14ac:dyDescent="0.35">
      <c r="A134" s="27"/>
      <c r="B134" s="27"/>
      <c r="C134" s="27"/>
      <c r="D134" s="27"/>
      <c r="E134" s="27"/>
      <c r="F134" s="27"/>
      <c r="G134" s="27"/>
      <c r="H134" s="27"/>
      <c r="I134" s="27"/>
      <c r="J134" s="38"/>
    </row>
    <row r="135" spans="1:10" ht="18" x14ac:dyDescent="0.35">
      <c r="A135" s="27"/>
      <c r="B135" s="27"/>
      <c r="C135" s="27"/>
      <c r="D135" s="27"/>
      <c r="E135" s="27"/>
      <c r="F135" s="27"/>
      <c r="G135" s="27"/>
      <c r="H135" s="27"/>
      <c r="I135" s="27"/>
      <c r="J135" s="38"/>
    </row>
    <row r="136" spans="1:10" ht="18" x14ac:dyDescent="0.35">
      <c r="A136" s="27"/>
      <c r="B136" s="27"/>
      <c r="C136" s="27"/>
      <c r="D136" s="27"/>
      <c r="E136" s="27"/>
      <c r="F136" s="27"/>
      <c r="G136" s="27"/>
      <c r="H136" s="27"/>
      <c r="I136" s="27"/>
      <c r="J136" s="38"/>
    </row>
    <row r="137" spans="1:10" ht="18" x14ac:dyDescent="0.35">
      <c r="A137" s="27"/>
      <c r="B137" s="27"/>
      <c r="C137" s="27"/>
      <c r="D137" s="27"/>
      <c r="E137" s="27"/>
      <c r="F137" s="27"/>
      <c r="G137" s="27"/>
      <c r="H137" s="27"/>
      <c r="I137" s="27"/>
      <c r="J137" s="38"/>
    </row>
    <row r="138" spans="1:10" ht="18" x14ac:dyDescent="0.35">
      <c r="A138" s="27"/>
      <c r="B138" s="27"/>
      <c r="C138" s="27"/>
      <c r="D138" s="27"/>
      <c r="E138" s="27"/>
      <c r="F138" s="27"/>
      <c r="G138" s="27"/>
      <c r="H138" s="27"/>
      <c r="I138" s="27"/>
      <c r="J138" s="38"/>
    </row>
    <row r="139" spans="1:10" ht="18" x14ac:dyDescent="0.35">
      <c r="A139" s="27"/>
      <c r="B139" s="27"/>
      <c r="C139" s="27"/>
      <c r="D139" s="27"/>
      <c r="E139" s="27"/>
      <c r="F139" s="27"/>
      <c r="G139" s="27"/>
      <c r="H139" s="27"/>
      <c r="I139" s="27"/>
      <c r="J139" s="38"/>
    </row>
    <row r="140" spans="1:10" ht="18" x14ac:dyDescent="0.35">
      <c r="A140" s="27"/>
      <c r="B140" s="27"/>
      <c r="C140" s="27"/>
      <c r="D140" s="27"/>
      <c r="E140" s="27"/>
      <c r="F140" s="27"/>
      <c r="G140" s="27"/>
      <c r="H140" s="27"/>
      <c r="I140" s="27"/>
      <c r="J140" s="38"/>
    </row>
    <row r="141" spans="1:10" ht="18" x14ac:dyDescent="0.35">
      <c r="A141" s="27"/>
      <c r="B141" s="27"/>
      <c r="C141" s="27"/>
      <c r="D141" s="27"/>
      <c r="E141" s="27"/>
      <c r="F141" s="27"/>
      <c r="G141" s="27"/>
      <c r="H141" s="27"/>
      <c r="I141" s="27"/>
      <c r="J141" s="38"/>
    </row>
    <row r="142" spans="1:10" ht="18" x14ac:dyDescent="0.35">
      <c r="A142" s="27"/>
      <c r="B142" s="27"/>
      <c r="C142" s="27"/>
      <c r="D142" s="27"/>
      <c r="E142" s="27"/>
      <c r="F142" s="27"/>
      <c r="G142" s="27"/>
      <c r="H142" s="27"/>
      <c r="I142" s="27"/>
      <c r="J142" s="38"/>
    </row>
    <row r="143" spans="1:10" ht="18" x14ac:dyDescent="0.35">
      <c r="A143" s="27"/>
      <c r="B143" s="27"/>
      <c r="C143" s="27"/>
      <c r="D143" s="27"/>
      <c r="E143" s="27"/>
      <c r="F143" s="27"/>
      <c r="G143" s="27"/>
      <c r="H143" s="27"/>
      <c r="I143" s="27"/>
      <c r="J143" s="38"/>
    </row>
    <row r="144" spans="1:10" ht="18" x14ac:dyDescent="0.35">
      <c r="A144" s="27"/>
      <c r="B144" s="27"/>
      <c r="C144" s="27"/>
      <c r="D144" s="27"/>
      <c r="E144" s="27"/>
      <c r="F144" s="27"/>
      <c r="G144" s="27"/>
      <c r="H144" s="27"/>
      <c r="I144" s="27"/>
      <c r="J144" s="38"/>
    </row>
    <row r="145" spans="1:10" ht="18" x14ac:dyDescent="0.35">
      <c r="A145" s="27"/>
      <c r="B145" s="27"/>
      <c r="C145" s="27"/>
      <c r="D145" s="27"/>
      <c r="E145" s="27"/>
      <c r="F145" s="27"/>
      <c r="G145" s="27"/>
      <c r="H145" s="27"/>
      <c r="I145" s="27"/>
      <c r="J145" s="38"/>
    </row>
    <row r="146" spans="1:10" ht="18" x14ac:dyDescent="0.35">
      <c r="A146" s="27"/>
      <c r="B146" s="27"/>
      <c r="C146" s="27"/>
      <c r="D146" s="27"/>
      <c r="E146" s="27"/>
      <c r="F146" s="27"/>
      <c r="G146" s="27"/>
      <c r="H146" s="27"/>
      <c r="I146" s="27"/>
      <c r="J146" s="38"/>
    </row>
    <row r="147" spans="1:10" ht="18" x14ac:dyDescent="0.35">
      <c r="A147" s="27"/>
      <c r="B147" s="27"/>
      <c r="C147" s="27"/>
      <c r="D147" s="27"/>
      <c r="E147" s="27"/>
      <c r="F147" s="27"/>
      <c r="G147" s="27"/>
      <c r="H147" s="27"/>
      <c r="I147" s="27"/>
      <c r="J147" s="38"/>
    </row>
    <row r="148" spans="1:10" ht="18" x14ac:dyDescent="0.35">
      <c r="A148" s="27"/>
      <c r="B148" s="27"/>
      <c r="C148" s="27"/>
      <c r="D148" s="27"/>
      <c r="E148" s="27"/>
      <c r="F148" s="27"/>
      <c r="G148" s="27"/>
      <c r="H148" s="27"/>
      <c r="I148" s="27"/>
      <c r="J148" s="38"/>
    </row>
    <row r="149" spans="1:10" ht="18" x14ac:dyDescent="0.35">
      <c r="A149" s="27"/>
      <c r="B149" s="27"/>
      <c r="C149" s="27"/>
      <c r="D149" s="27"/>
      <c r="E149" s="27"/>
      <c r="F149" s="27"/>
      <c r="G149" s="27"/>
      <c r="H149" s="29"/>
      <c r="I149" s="29"/>
      <c r="J149" s="39"/>
    </row>
    <row r="150" spans="1:10" ht="18" x14ac:dyDescent="0.35">
      <c r="A150" s="27"/>
      <c r="B150" s="27"/>
      <c r="C150" s="27"/>
      <c r="D150" s="27"/>
      <c r="E150" s="27"/>
      <c r="F150" s="27"/>
      <c r="G150" s="27"/>
      <c r="H150" s="29"/>
      <c r="I150" s="29"/>
      <c r="J150" s="39"/>
    </row>
    <row r="151" spans="1:10" ht="15.6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39"/>
    </row>
    <row r="152" spans="1:10" ht="15.6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39"/>
    </row>
    <row r="153" spans="1:10" ht="15.6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39"/>
    </row>
    <row r="154" spans="1:10" ht="15.6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39"/>
    </row>
    <row r="155" spans="1:10" ht="15.6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39"/>
    </row>
    <row r="156" spans="1:10" ht="15.6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39"/>
    </row>
    <row r="157" spans="1:10" ht="15.6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39"/>
    </row>
    <row r="158" spans="1:10" ht="15.6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39"/>
    </row>
    <row r="159" spans="1:10" ht="15.6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39"/>
    </row>
    <row r="160" spans="1:10" ht="15.6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39"/>
    </row>
    <row r="161" spans="1:10" ht="15.6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39"/>
    </row>
    <row r="162" spans="1:10" ht="15.6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39"/>
    </row>
    <row r="163" spans="1:10" ht="15.6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39"/>
    </row>
    <row r="164" spans="1:10" ht="15.6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39"/>
    </row>
    <row r="165" spans="1:10" ht="15.6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39"/>
    </row>
    <row r="166" spans="1:10" ht="15.6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39"/>
    </row>
    <row r="167" spans="1:10" ht="15.6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39"/>
    </row>
    <row r="168" spans="1:10" ht="15.6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39"/>
    </row>
    <row r="169" spans="1:10" ht="15.6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39"/>
    </row>
    <row r="170" spans="1:10" ht="15.6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39"/>
    </row>
    <row r="171" spans="1:10" ht="15.6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39"/>
    </row>
    <row r="172" spans="1:10" ht="15.6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39"/>
    </row>
    <row r="173" spans="1:10" ht="15.6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39"/>
    </row>
    <row r="174" spans="1:10" ht="15.6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39"/>
    </row>
    <row r="175" spans="1:10" ht="15.6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39"/>
    </row>
    <row r="176" spans="1:10" ht="15.6" x14ac:dyDescent="0.3">
      <c r="A176" s="29"/>
      <c r="B176" s="29"/>
      <c r="C176" s="29"/>
      <c r="D176" s="29"/>
      <c r="E176" s="29"/>
      <c r="F176" s="29"/>
      <c r="G176" s="29"/>
    </row>
    <row r="177" spans="1:7" ht="15.6" x14ac:dyDescent="0.3">
      <c r="A177" s="29"/>
      <c r="B177" s="29"/>
      <c r="C177" s="29"/>
      <c r="D177" s="29"/>
      <c r="E177" s="29"/>
      <c r="F177" s="29"/>
      <c r="G177" s="29"/>
    </row>
  </sheetData>
  <mergeCells count="16">
    <mergeCell ref="A3:A4"/>
    <mergeCell ref="D3:D4"/>
    <mergeCell ref="C3:C4"/>
    <mergeCell ref="B3:B4"/>
    <mergeCell ref="G94:J94"/>
    <mergeCell ref="D1:J1"/>
    <mergeCell ref="B2:J2"/>
    <mergeCell ref="B47:D47"/>
    <mergeCell ref="F3:F4"/>
    <mergeCell ref="I3:I4"/>
    <mergeCell ref="J3:J4"/>
    <mergeCell ref="D49:J49"/>
    <mergeCell ref="G3:G4"/>
    <mergeCell ref="H3:H4"/>
    <mergeCell ref="B50:G50"/>
    <mergeCell ref="E3:E4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91" fitToHeight="0" orientation="landscape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BreakPreview" topLeftCell="A26" zoomScale="80" zoomScaleNormal="70" zoomScaleSheetLayoutView="80" workbookViewId="0">
      <selection activeCell="A36" sqref="A36"/>
    </sheetView>
  </sheetViews>
  <sheetFormatPr defaultRowHeight="13.2" x14ac:dyDescent="0.25"/>
  <cols>
    <col min="1" max="1" width="35.6640625" customWidth="1"/>
    <col min="2" max="2" width="16.5546875" customWidth="1"/>
    <col min="3" max="3" width="15.88671875" customWidth="1"/>
    <col min="4" max="4" width="16.33203125" customWidth="1"/>
    <col min="5" max="10" width="18" customWidth="1"/>
    <col min="11" max="11" width="22.88671875" customWidth="1"/>
  </cols>
  <sheetData>
    <row r="1" spans="1:11" ht="12" customHeight="1" x14ac:dyDescent="0.25">
      <c r="K1" s="7"/>
    </row>
    <row r="2" spans="1:11" ht="21" x14ac:dyDescent="0.4">
      <c r="A2" s="515" t="s">
        <v>90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s="1" customFormat="1" ht="21" x14ac:dyDescent="0.4">
      <c r="A3" s="515" t="s">
        <v>206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s="1" customFormat="1" ht="15" hidden="1" x14ac:dyDescent="0.25"/>
    <row r="5" spans="1:11" s="1" customFormat="1" ht="15.6" thickBot="1" x14ac:dyDescent="0.3">
      <c r="K5" s="3" t="s">
        <v>136</v>
      </c>
    </row>
    <row r="6" spans="1:11" s="1" customFormat="1" ht="15.6" x14ac:dyDescent="0.3">
      <c r="A6" s="205" t="s">
        <v>1</v>
      </c>
      <c r="B6" s="516" t="s">
        <v>117</v>
      </c>
      <c r="C6" s="517"/>
      <c r="D6" s="517"/>
      <c r="E6" s="517"/>
      <c r="F6" s="517"/>
      <c r="G6" s="517"/>
      <c r="H6" s="517"/>
      <c r="I6" s="517"/>
      <c r="J6" s="517"/>
      <c r="K6" s="518"/>
    </row>
    <row r="7" spans="1:11" s="1" customFormat="1" ht="24.75" customHeight="1" x14ac:dyDescent="0.25">
      <c r="A7" s="206" t="s">
        <v>134</v>
      </c>
      <c r="B7" s="519" t="s">
        <v>199</v>
      </c>
      <c r="C7" s="520"/>
      <c r="D7" s="521"/>
      <c r="E7" s="522" t="s">
        <v>39</v>
      </c>
      <c r="F7" s="522" t="s">
        <v>71</v>
      </c>
      <c r="G7" s="522" t="s">
        <v>36</v>
      </c>
      <c r="H7" s="522" t="s">
        <v>41</v>
      </c>
      <c r="I7" s="522" t="s">
        <v>40</v>
      </c>
      <c r="J7" s="525" t="s">
        <v>38</v>
      </c>
      <c r="K7" s="525" t="s">
        <v>84</v>
      </c>
    </row>
    <row r="8" spans="1:11" s="1" customFormat="1" ht="24" customHeight="1" x14ac:dyDescent="0.25">
      <c r="A8" s="527" t="s">
        <v>135</v>
      </c>
      <c r="B8" s="529" t="s">
        <v>35</v>
      </c>
      <c r="C8" s="531" t="s">
        <v>42</v>
      </c>
      <c r="D8" s="531" t="s">
        <v>43</v>
      </c>
      <c r="E8" s="522"/>
      <c r="F8" s="522"/>
      <c r="G8" s="522"/>
      <c r="H8" s="522"/>
      <c r="I8" s="522"/>
      <c r="J8" s="525"/>
      <c r="K8" s="525"/>
    </row>
    <row r="9" spans="1:11" s="1" customFormat="1" ht="61.5" customHeight="1" thickBot="1" x14ac:dyDescent="0.3">
      <c r="A9" s="528"/>
      <c r="B9" s="530"/>
      <c r="C9" s="524"/>
      <c r="D9" s="524"/>
      <c r="E9" s="523"/>
      <c r="F9" s="524"/>
      <c r="G9" s="524"/>
      <c r="H9" s="524"/>
      <c r="I9" s="524"/>
      <c r="J9" s="526"/>
      <c r="K9" s="526"/>
    </row>
    <row r="10" spans="1:11" s="1" customFormat="1" ht="28.5" hidden="1" customHeight="1" x14ac:dyDescent="0.25">
      <c r="A10" s="464" t="s">
        <v>212</v>
      </c>
      <c r="B10" s="309"/>
      <c r="C10" s="310"/>
      <c r="D10" s="311"/>
      <c r="E10" s="311"/>
      <c r="F10" s="311"/>
      <c r="G10" s="311"/>
      <c r="H10" s="311"/>
      <c r="I10" s="311"/>
      <c r="J10" s="312"/>
      <c r="K10" s="313"/>
    </row>
    <row r="11" spans="1:11" s="1" customFormat="1" ht="28.5" hidden="1" customHeight="1" x14ac:dyDescent="0.25">
      <c r="A11" s="465" t="s">
        <v>213</v>
      </c>
      <c r="B11" s="314"/>
      <c r="C11" s="315"/>
      <c r="D11" s="308"/>
      <c r="E11" s="308"/>
      <c r="F11" s="308"/>
      <c r="G11" s="308"/>
      <c r="H11" s="308"/>
      <c r="I11" s="308"/>
      <c r="J11" s="316"/>
      <c r="K11" s="317"/>
    </row>
    <row r="12" spans="1:11" s="1" customFormat="1" ht="36" hidden="1" customHeight="1" x14ac:dyDescent="0.25">
      <c r="A12" s="465" t="s">
        <v>143</v>
      </c>
      <c r="B12" s="314"/>
      <c r="C12" s="315"/>
      <c r="D12" s="308"/>
      <c r="E12" s="308"/>
      <c r="F12" s="308"/>
      <c r="G12" s="308">
        <v>2197359</v>
      </c>
      <c r="H12" s="308"/>
      <c r="I12" s="308"/>
      <c r="J12" s="316"/>
      <c r="K12" s="317"/>
    </row>
    <row r="13" spans="1:11" s="1" customFormat="1" ht="48" hidden="1" customHeight="1" x14ac:dyDescent="0.25">
      <c r="A13" s="465" t="s">
        <v>144</v>
      </c>
      <c r="B13" s="314"/>
      <c r="C13" s="315"/>
      <c r="D13" s="308"/>
      <c r="E13" s="308"/>
      <c r="F13" s="308"/>
      <c r="G13" s="308"/>
      <c r="H13" s="308"/>
      <c r="I13" s="308"/>
      <c r="J13" s="316"/>
      <c r="K13" s="317"/>
    </row>
    <row r="14" spans="1:11" s="1" customFormat="1" ht="48" hidden="1" customHeight="1" x14ac:dyDescent="0.25">
      <c r="A14" s="465" t="s">
        <v>214</v>
      </c>
      <c r="B14" s="314"/>
      <c r="C14" s="315"/>
      <c r="D14" s="308"/>
      <c r="E14" s="308"/>
      <c r="F14" s="308"/>
      <c r="G14" s="308">
        <v>176000</v>
      </c>
      <c r="H14" s="308"/>
      <c r="I14" s="308"/>
      <c r="J14" s="316"/>
      <c r="K14" s="317"/>
    </row>
    <row r="15" spans="1:11" s="1" customFormat="1" ht="36" hidden="1" customHeight="1" x14ac:dyDescent="0.25">
      <c r="A15" s="465" t="s">
        <v>145</v>
      </c>
      <c r="B15" s="314"/>
      <c r="C15" s="315"/>
      <c r="D15" s="308"/>
      <c r="E15" s="308"/>
      <c r="F15" s="308"/>
      <c r="G15" s="308">
        <v>66361.5</v>
      </c>
      <c r="H15" s="308"/>
      <c r="I15" s="308"/>
      <c r="J15" s="316"/>
      <c r="K15" s="317"/>
    </row>
    <row r="16" spans="1:11" s="1" customFormat="1" ht="36" hidden="1" customHeight="1" x14ac:dyDescent="0.25">
      <c r="A16" s="465" t="s">
        <v>215</v>
      </c>
      <c r="B16" s="314"/>
      <c r="C16" s="315"/>
      <c r="D16" s="308"/>
      <c r="E16" s="308"/>
      <c r="F16" s="308"/>
      <c r="G16" s="308">
        <v>13272</v>
      </c>
      <c r="H16" s="308"/>
      <c r="I16" s="308"/>
      <c r="J16" s="316"/>
      <c r="K16" s="317"/>
    </row>
    <row r="17" spans="1:11" s="1" customFormat="1" ht="36" hidden="1" customHeight="1" x14ac:dyDescent="0.25">
      <c r="A17" s="465" t="s">
        <v>146</v>
      </c>
      <c r="B17" s="314"/>
      <c r="C17" s="315"/>
      <c r="D17" s="308"/>
      <c r="E17" s="308"/>
      <c r="F17" s="308"/>
      <c r="G17" s="308">
        <v>66361.5</v>
      </c>
      <c r="H17" s="308"/>
      <c r="I17" s="308"/>
      <c r="J17" s="316"/>
      <c r="K17" s="317"/>
    </row>
    <row r="18" spans="1:11" s="1" customFormat="1" ht="28.5" hidden="1" customHeight="1" x14ac:dyDescent="0.25">
      <c r="A18" s="465" t="s">
        <v>216</v>
      </c>
      <c r="B18" s="314"/>
      <c r="C18" s="315"/>
      <c r="D18" s="308"/>
      <c r="E18" s="308"/>
      <c r="F18" s="308"/>
      <c r="G18" s="308"/>
      <c r="H18" s="308"/>
      <c r="I18" s="308"/>
      <c r="J18" s="316"/>
      <c r="K18" s="317"/>
    </row>
    <row r="19" spans="1:11" s="1" customFormat="1" ht="28.5" hidden="1" customHeight="1" thickBot="1" x14ac:dyDescent="0.3">
      <c r="A19" s="465" t="s">
        <v>217</v>
      </c>
      <c r="B19" s="314"/>
      <c r="C19" s="315"/>
      <c r="D19" s="308"/>
      <c r="E19" s="308"/>
      <c r="F19" s="308"/>
      <c r="G19" s="308"/>
      <c r="H19" s="308"/>
      <c r="I19" s="308"/>
      <c r="J19" s="316"/>
      <c r="K19" s="317"/>
    </row>
    <row r="20" spans="1:11" s="1" customFormat="1" ht="28.8" x14ac:dyDescent="0.25">
      <c r="A20" s="449" t="s">
        <v>218</v>
      </c>
      <c r="B20" s="314">
        <f>SUM(B10:B19)</f>
        <v>0</v>
      </c>
      <c r="C20" s="314">
        <f t="shared" ref="C20:F20" si="0">SUM(C10:C19)</f>
        <v>0</v>
      </c>
      <c r="D20" s="314">
        <f t="shared" si="0"/>
        <v>0</v>
      </c>
      <c r="E20" s="314">
        <f t="shared" si="0"/>
        <v>0</v>
      </c>
      <c r="F20" s="314">
        <f t="shared" si="0"/>
        <v>0</v>
      </c>
      <c r="G20" s="308">
        <v>2568354</v>
      </c>
      <c r="H20" s="308">
        <f t="shared" ref="H20:K20" si="1">SUM(H10:H19)</f>
        <v>0</v>
      </c>
      <c r="I20" s="308">
        <f t="shared" si="1"/>
        <v>0</v>
      </c>
      <c r="J20" s="308">
        <f t="shared" si="1"/>
        <v>0</v>
      </c>
      <c r="K20" s="308">
        <f t="shared" si="1"/>
        <v>0</v>
      </c>
    </row>
    <row r="21" spans="1:11" s="1" customFormat="1" ht="18.600000000000001" hidden="1" customHeight="1" x14ac:dyDescent="0.25">
      <c r="A21" s="465" t="s">
        <v>147</v>
      </c>
      <c r="B21" s="318"/>
      <c r="C21" s="319"/>
      <c r="D21" s="320"/>
      <c r="E21" s="320"/>
      <c r="F21" s="320"/>
      <c r="G21" s="320"/>
      <c r="H21" s="320"/>
      <c r="I21" s="320"/>
      <c r="J21" s="321"/>
      <c r="K21" s="322"/>
    </row>
    <row r="22" spans="1:11" s="1" customFormat="1" ht="17.399999999999999" hidden="1" customHeight="1" x14ac:dyDescent="0.25">
      <c r="A22" s="465" t="s">
        <v>219</v>
      </c>
      <c r="B22" s="318"/>
      <c r="C22" s="319"/>
      <c r="D22" s="320"/>
      <c r="E22" s="320"/>
      <c r="F22" s="320"/>
      <c r="G22" s="320"/>
      <c r="H22" s="320"/>
      <c r="I22" s="320"/>
      <c r="J22" s="321"/>
      <c r="K22" s="322"/>
    </row>
    <row r="23" spans="1:11" s="1" customFormat="1" ht="31.8" customHeight="1" x14ac:dyDescent="0.25">
      <c r="A23" s="450" t="s">
        <v>220</v>
      </c>
      <c r="B23" s="318"/>
      <c r="C23" s="319"/>
      <c r="D23" s="320"/>
      <c r="E23" s="320">
        <v>398</v>
      </c>
      <c r="F23" s="320"/>
      <c r="G23" s="320"/>
      <c r="H23" s="320"/>
      <c r="I23" s="320"/>
      <c r="J23" s="321"/>
      <c r="K23" s="322"/>
    </row>
    <row r="24" spans="1:11" s="1" customFormat="1" ht="46.2" customHeight="1" x14ac:dyDescent="0.25">
      <c r="A24" s="344" t="s">
        <v>221</v>
      </c>
      <c r="B24" s="323"/>
      <c r="C24" s="324"/>
      <c r="D24" s="325"/>
      <c r="E24" s="325"/>
      <c r="F24" s="325">
        <v>1551928</v>
      </c>
      <c r="G24" s="325"/>
      <c r="H24" s="325"/>
      <c r="I24" s="325"/>
      <c r="J24" s="326"/>
      <c r="K24" s="327"/>
    </row>
    <row r="25" spans="1:11" s="1" customFormat="1" ht="48.75" customHeight="1" x14ac:dyDescent="0.25">
      <c r="A25" s="451" t="s">
        <v>222</v>
      </c>
      <c r="B25" s="323"/>
      <c r="C25" s="324"/>
      <c r="D25" s="325"/>
      <c r="E25" s="325">
        <v>207844</v>
      </c>
      <c r="F25" s="325"/>
      <c r="G25" s="325"/>
      <c r="H25" s="325">
        <v>126087</v>
      </c>
      <c r="I25" s="325"/>
      <c r="J25" s="326"/>
      <c r="K25" s="327"/>
    </row>
    <row r="26" spans="1:11" s="1" customFormat="1" ht="46.8" customHeight="1" x14ac:dyDescent="0.35">
      <c r="A26" s="347" t="s">
        <v>223</v>
      </c>
      <c r="B26" s="328"/>
      <c r="C26" s="329"/>
      <c r="D26" s="330">
        <v>400850.75</v>
      </c>
      <c r="E26" s="330"/>
      <c r="F26" s="330">
        <v>14884927.25</v>
      </c>
      <c r="G26" s="330"/>
      <c r="H26" s="330"/>
      <c r="I26" s="330"/>
      <c r="J26" s="331"/>
      <c r="K26" s="332"/>
    </row>
    <row r="27" spans="1:11" s="1" customFormat="1" ht="38.25" customHeight="1" x14ac:dyDescent="0.35">
      <c r="A27" s="346" t="s">
        <v>224</v>
      </c>
      <c r="B27" s="333"/>
      <c r="C27" s="334"/>
      <c r="D27" s="335"/>
      <c r="E27" s="335">
        <v>47648</v>
      </c>
      <c r="F27" s="335"/>
      <c r="G27" s="335"/>
      <c r="H27" s="335"/>
      <c r="I27" s="335"/>
      <c r="J27" s="336"/>
      <c r="K27" s="337"/>
    </row>
    <row r="28" spans="1:11" s="1" customFormat="1" ht="43.5" customHeight="1" x14ac:dyDescent="0.35">
      <c r="A28" s="452" t="s">
        <v>225</v>
      </c>
      <c r="B28" s="338"/>
      <c r="C28" s="334"/>
      <c r="D28" s="335"/>
      <c r="E28" s="335"/>
      <c r="F28" s="335"/>
      <c r="G28" s="335"/>
      <c r="H28" s="335"/>
      <c r="I28" s="335">
        <v>3585</v>
      </c>
      <c r="J28" s="336"/>
      <c r="K28" s="337"/>
    </row>
    <row r="29" spans="1:11" s="1" customFormat="1" ht="43.5" hidden="1" customHeight="1" x14ac:dyDescent="0.35">
      <c r="A29" s="453" t="s">
        <v>226</v>
      </c>
      <c r="B29" s="338"/>
      <c r="C29" s="334"/>
      <c r="D29" s="335"/>
      <c r="E29" s="335"/>
      <c r="F29" s="335"/>
      <c r="G29" s="335"/>
      <c r="H29" s="335"/>
      <c r="I29" s="335"/>
      <c r="J29" s="336"/>
      <c r="K29" s="337"/>
    </row>
    <row r="30" spans="1:11" s="1" customFormat="1" ht="43.5" customHeight="1" x14ac:dyDescent="0.35">
      <c r="A30" s="453" t="s">
        <v>227</v>
      </c>
      <c r="B30" s="338"/>
      <c r="C30" s="334"/>
      <c r="D30" s="335"/>
      <c r="E30" s="335"/>
      <c r="F30" s="335"/>
      <c r="G30" s="335"/>
      <c r="H30" s="335"/>
      <c r="I30" s="335"/>
      <c r="J30" s="336"/>
      <c r="K30" s="337"/>
    </row>
    <row r="31" spans="1:11" s="1" customFormat="1" ht="42.75" customHeight="1" thickBot="1" x14ac:dyDescent="0.4">
      <c r="A31" s="454" t="s">
        <v>228</v>
      </c>
      <c r="B31" s="339"/>
      <c r="C31" s="340"/>
      <c r="D31" s="341"/>
      <c r="E31" s="341"/>
      <c r="F31" s="341"/>
      <c r="G31" s="341"/>
      <c r="H31" s="341"/>
      <c r="I31" s="341"/>
      <c r="J31" s="342"/>
      <c r="K31" s="342"/>
    </row>
    <row r="32" spans="1:11" s="1" customFormat="1" ht="18" customHeight="1" x14ac:dyDescent="0.25">
      <c r="A32" s="511" t="s">
        <v>0</v>
      </c>
      <c r="B32" s="513">
        <f>SUM(B20:B31)</f>
        <v>0</v>
      </c>
      <c r="C32" s="507">
        <f t="shared" ref="C32" si="2">SUM(C10:C28)</f>
        <v>0</v>
      </c>
      <c r="D32" s="507">
        <f>SUM(D10:D31)</f>
        <v>400850.75</v>
      </c>
      <c r="E32" s="507">
        <f>SUM(E10:E31)</f>
        <v>255890</v>
      </c>
      <c r="F32" s="507">
        <f>SUM(F10:F31)</f>
        <v>16436855.25</v>
      </c>
      <c r="G32" s="507">
        <f>SUM(G20:G28)</f>
        <v>2568354</v>
      </c>
      <c r="H32" s="507">
        <f>SUM(H10:H31)</f>
        <v>126087</v>
      </c>
      <c r="I32" s="507">
        <f>SUM(I10:I31)</f>
        <v>3585</v>
      </c>
      <c r="J32" s="509">
        <f>SUM(J10:J31)</f>
        <v>0</v>
      </c>
      <c r="K32" s="509">
        <f>SUM(K10:K31)</f>
        <v>0</v>
      </c>
    </row>
    <row r="33" spans="1:15" s="1" customFormat="1" ht="16.5" customHeight="1" thickBot="1" x14ac:dyDescent="0.3">
      <c r="A33" s="512"/>
      <c r="B33" s="514"/>
      <c r="C33" s="508"/>
      <c r="D33" s="508"/>
      <c r="E33" s="508"/>
      <c r="F33" s="508"/>
      <c r="G33" s="508"/>
      <c r="H33" s="508"/>
      <c r="I33" s="508"/>
      <c r="J33" s="510"/>
      <c r="K33" s="510"/>
    </row>
    <row r="34" spans="1:15" s="1" customFormat="1" ht="36" customHeight="1" thickBot="1" x14ac:dyDescent="0.4">
      <c r="A34" s="207" t="s">
        <v>141</v>
      </c>
      <c r="B34" s="343"/>
      <c r="C34" s="502">
        <f>SUM(B32:K33)</f>
        <v>19791622</v>
      </c>
      <c r="D34" s="503"/>
      <c r="E34" s="503"/>
      <c r="F34" s="503"/>
      <c r="G34" s="503"/>
      <c r="H34" s="503"/>
      <c r="I34" s="503"/>
      <c r="J34" s="503"/>
      <c r="K34" s="504"/>
    </row>
    <row r="35" spans="1:15" ht="37.200000000000003" customHeight="1" x14ac:dyDescent="0.3">
      <c r="A35" s="208"/>
      <c r="B35" s="208"/>
      <c r="C35" s="208"/>
      <c r="D35" s="209"/>
      <c r="E35" s="209"/>
      <c r="F35" s="208"/>
      <c r="G35" s="209"/>
      <c r="H35" s="210"/>
      <c r="I35" s="211"/>
      <c r="J35" s="211"/>
      <c r="K35" s="211"/>
    </row>
    <row r="36" spans="1:15" ht="15.75" customHeight="1" x14ac:dyDescent="0.3">
      <c r="A36" s="466"/>
      <c r="B36" s="208"/>
      <c r="C36" s="208"/>
      <c r="D36" s="212"/>
      <c r="E36" s="212"/>
      <c r="F36" s="213"/>
      <c r="G36" s="212"/>
      <c r="H36" s="211"/>
      <c r="I36" s="505" t="s">
        <v>131</v>
      </c>
      <c r="J36" s="506"/>
      <c r="K36" s="506"/>
    </row>
    <row r="37" spans="1:15" s="4" customFormat="1" ht="13.2" customHeight="1" x14ac:dyDescent="0.3">
      <c r="E37" s="5"/>
      <c r="O37" s="14"/>
    </row>
    <row r="38" spans="1:15" s="1" customFormat="1" ht="15" x14ac:dyDescent="0.25">
      <c r="A38" s="15"/>
      <c r="B38" s="15"/>
      <c r="C38" s="15"/>
      <c r="I38" s="15"/>
      <c r="J38" s="15"/>
      <c r="K38" s="15"/>
    </row>
    <row r="39" spans="1:15" s="1" customFormat="1" ht="15" x14ac:dyDescent="0.25"/>
    <row r="40" spans="1:15" s="1" customFormat="1" ht="15" x14ac:dyDescent="0.25"/>
    <row r="41" spans="1:15" s="1" customFormat="1" ht="15" x14ac:dyDescent="0.25"/>
    <row r="42" spans="1:15" s="1" customFormat="1" ht="15" x14ac:dyDescent="0.25"/>
    <row r="43" spans="1:15" s="1" customFormat="1" ht="15" x14ac:dyDescent="0.25"/>
    <row r="44" spans="1:15" s="1" customFormat="1" ht="15" x14ac:dyDescent="0.25"/>
    <row r="45" spans="1:15" s="1" customFormat="1" ht="15" x14ac:dyDescent="0.25"/>
    <row r="46" spans="1:15" s="1" customFormat="1" ht="15" x14ac:dyDescent="0.25"/>
    <row r="47" spans="1:15" s="1" customFormat="1" ht="15" x14ac:dyDescent="0.25"/>
    <row r="48" spans="1:15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</sheetData>
  <mergeCells count="28">
    <mergeCell ref="A2:K2"/>
    <mergeCell ref="A3:K3"/>
    <mergeCell ref="B6:K6"/>
    <mergeCell ref="B7:D7"/>
    <mergeCell ref="E7:E9"/>
    <mergeCell ref="F7:F9"/>
    <mergeCell ref="G7:G9"/>
    <mergeCell ref="H7:H9"/>
    <mergeCell ref="I7:I9"/>
    <mergeCell ref="J7:J9"/>
    <mergeCell ref="K7:K9"/>
    <mergeCell ref="A8:A9"/>
    <mergeCell ref="B8:B9"/>
    <mergeCell ref="C8:C9"/>
    <mergeCell ref="D8:D9"/>
    <mergeCell ref="A32:A33"/>
    <mergeCell ref="B32:B33"/>
    <mergeCell ref="C32:C33"/>
    <mergeCell ref="D32:D33"/>
    <mergeCell ref="E32:E33"/>
    <mergeCell ref="C34:K34"/>
    <mergeCell ref="I36:K36"/>
    <mergeCell ref="F32:F33"/>
    <mergeCell ref="G32:G33"/>
    <mergeCell ref="H32:H33"/>
    <mergeCell ref="I32:I33"/>
    <mergeCell ref="J32:J33"/>
    <mergeCell ref="K32:K33"/>
  </mergeCells>
  <pageMargins left="0.39370078740157483" right="0.23622047244094491" top="0.35433070866141736" bottom="0.6692913385826772" header="0.6692913385826772" footer="0.27559055118110237"/>
  <pageSetup paperSize="9" scale="66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topLeftCell="A19" zoomScaleNormal="70" zoomScaleSheetLayoutView="100" workbookViewId="0">
      <selection activeCell="B22" sqref="B22"/>
    </sheetView>
  </sheetViews>
  <sheetFormatPr defaultRowHeight="13.2" x14ac:dyDescent="0.25"/>
  <cols>
    <col min="1" max="1" width="13.44140625" customWidth="1"/>
    <col min="2" max="2" width="9.33203125" customWidth="1"/>
    <col min="3" max="3" width="10.44140625" customWidth="1"/>
    <col min="4" max="4" width="12.109375" customWidth="1"/>
    <col min="5" max="5" width="13.33203125" customWidth="1"/>
    <col min="6" max="6" width="15.5546875" customWidth="1"/>
    <col min="7" max="7" width="15.33203125" customWidth="1"/>
    <col min="8" max="8" width="11.6640625" customWidth="1"/>
    <col min="9" max="9" width="14" customWidth="1"/>
    <col min="10" max="11" width="11.33203125" customWidth="1"/>
    <col min="12" max="12" width="10" customWidth="1"/>
    <col min="13" max="13" width="11.33203125" customWidth="1"/>
    <col min="14" max="14" width="11.88671875" customWidth="1"/>
    <col min="15" max="16" width="13.88671875" customWidth="1"/>
    <col min="17" max="17" width="12.44140625" customWidth="1"/>
    <col min="18" max="18" width="11.5546875" customWidth="1"/>
    <col min="19" max="19" width="12.88671875" customWidth="1"/>
    <col min="20" max="20" width="8.109375" customWidth="1"/>
  </cols>
  <sheetData>
    <row r="1" spans="1:20" ht="12" customHeight="1" x14ac:dyDescent="0.25">
      <c r="J1" s="7"/>
      <c r="K1" s="7"/>
      <c r="L1" s="7"/>
      <c r="Q1" s="7"/>
    </row>
    <row r="2" spans="1:20" ht="21" x14ac:dyDescent="0.4">
      <c r="A2" s="11"/>
      <c r="B2" s="11"/>
      <c r="C2" s="11"/>
      <c r="D2" s="515" t="s">
        <v>90</v>
      </c>
      <c r="E2" s="515"/>
      <c r="F2" s="515"/>
      <c r="G2" s="515"/>
      <c r="H2" s="515"/>
      <c r="I2" s="515"/>
      <c r="J2" s="515"/>
      <c r="K2" s="515"/>
      <c r="L2" s="515"/>
      <c r="M2" s="515"/>
      <c r="N2" s="515"/>
      <c r="R2" s="83"/>
    </row>
    <row r="3" spans="1:20" s="1" customFormat="1" ht="21" x14ac:dyDescent="0.4">
      <c r="A3" s="532" t="s">
        <v>207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9"/>
      <c r="P3" s="9"/>
      <c r="Q3" s="9"/>
      <c r="R3" s="9"/>
      <c r="S3" s="9"/>
    </row>
    <row r="4" spans="1:20" s="1" customFormat="1" ht="15.75" customHeight="1" x14ac:dyDescent="0.3">
      <c r="A4" s="537"/>
      <c r="B4" s="537"/>
      <c r="C4" s="537"/>
      <c r="D4" s="537"/>
      <c r="E4" s="538"/>
      <c r="F4" s="538"/>
      <c r="G4" s="538"/>
      <c r="H4" s="538"/>
      <c r="I4" s="538"/>
      <c r="J4" s="538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5"/>
    <row r="6" spans="1:20" s="1" customFormat="1" ht="15.6" thickBot="1" x14ac:dyDescent="0.3">
      <c r="J6" s="3"/>
      <c r="K6" s="3"/>
      <c r="L6" s="3"/>
      <c r="S6" s="1" t="s">
        <v>136</v>
      </c>
    </row>
    <row r="7" spans="1:20" s="10" customFormat="1" ht="14.4" thickBot="1" x14ac:dyDescent="0.35">
      <c r="A7" s="548" t="s">
        <v>13</v>
      </c>
      <c r="B7" s="539" t="s">
        <v>118</v>
      </c>
      <c r="C7" s="540"/>
      <c r="D7" s="540"/>
      <c r="E7" s="540"/>
      <c r="F7" s="540"/>
      <c r="G7" s="540"/>
      <c r="H7" s="540"/>
      <c r="I7" s="540"/>
      <c r="J7" s="541"/>
      <c r="K7" s="545" t="s">
        <v>139</v>
      </c>
      <c r="L7" s="546"/>
      <c r="M7" s="546"/>
      <c r="N7" s="546"/>
      <c r="O7" s="546"/>
      <c r="P7" s="546"/>
      <c r="Q7" s="546"/>
      <c r="R7" s="546"/>
      <c r="S7" s="547"/>
    </row>
    <row r="8" spans="1:20" s="10" customFormat="1" ht="24.75" customHeight="1" x14ac:dyDescent="0.25">
      <c r="A8" s="549"/>
      <c r="B8" s="542" t="s">
        <v>199</v>
      </c>
      <c r="C8" s="543"/>
      <c r="D8" s="544"/>
      <c r="E8" s="533" t="s">
        <v>39</v>
      </c>
      <c r="F8" s="533" t="s">
        <v>72</v>
      </c>
      <c r="G8" s="533" t="s">
        <v>36</v>
      </c>
      <c r="H8" s="533" t="s">
        <v>37</v>
      </c>
      <c r="I8" s="533" t="s">
        <v>40</v>
      </c>
      <c r="J8" s="535" t="s">
        <v>38</v>
      </c>
      <c r="K8" s="567" t="s">
        <v>199</v>
      </c>
      <c r="L8" s="568"/>
      <c r="M8" s="569"/>
      <c r="N8" s="533" t="s">
        <v>39</v>
      </c>
      <c r="O8" s="533" t="s">
        <v>72</v>
      </c>
      <c r="P8" s="533" t="s">
        <v>36</v>
      </c>
      <c r="Q8" s="533" t="s">
        <v>37</v>
      </c>
      <c r="R8" s="533" t="s">
        <v>40</v>
      </c>
      <c r="S8" s="535" t="s">
        <v>38</v>
      </c>
    </row>
    <row r="9" spans="1:20" s="10" customFormat="1" ht="82.5" customHeight="1" x14ac:dyDescent="0.25">
      <c r="A9" s="31" t="s">
        <v>12</v>
      </c>
      <c r="B9" s="214" t="s">
        <v>35</v>
      </c>
      <c r="C9" s="215" t="s">
        <v>42</v>
      </c>
      <c r="D9" s="215" t="s">
        <v>43</v>
      </c>
      <c r="E9" s="534"/>
      <c r="F9" s="534"/>
      <c r="G9" s="534"/>
      <c r="H9" s="534"/>
      <c r="I9" s="534"/>
      <c r="J9" s="536"/>
      <c r="K9" s="215" t="s">
        <v>35</v>
      </c>
      <c r="L9" s="215" t="s">
        <v>42</v>
      </c>
      <c r="M9" s="215" t="s">
        <v>43</v>
      </c>
      <c r="N9" s="534"/>
      <c r="O9" s="534"/>
      <c r="P9" s="534"/>
      <c r="Q9" s="534"/>
      <c r="R9" s="534"/>
      <c r="S9" s="536"/>
    </row>
    <row r="10" spans="1:20" s="11" customFormat="1" ht="30" customHeight="1" x14ac:dyDescent="0.3">
      <c r="A10" s="216">
        <v>63</v>
      </c>
      <c r="B10" s="348"/>
      <c r="C10" s="349"/>
      <c r="D10" s="349"/>
      <c r="E10" s="350"/>
      <c r="F10" s="351"/>
      <c r="G10" s="350">
        <v>2392992.2400000002</v>
      </c>
      <c r="H10" s="350"/>
      <c r="I10" s="350"/>
      <c r="J10" s="352"/>
      <c r="K10" s="369"/>
      <c r="L10" s="350"/>
      <c r="M10" s="349"/>
      <c r="N10" s="350"/>
      <c r="O10" s="350"/>
      <c r="P10" s="350">
        <v>2452717.5</v>
      </c>
      <c r="Q10" s="380"/>
      <c r="R10" s="368"/>
      <c r="S10" s="381"/>
    </row>
    <row r="11" spans="1:20" s="11" customFormat="1" ht="30" customHeight="1" x14ac:dyDescent="0.3">
      <c r="A11" s="216">
        <v>64</v>
      </c>
      <c r="B11" s="348"/>
      <c r="C11" s="349"/>
      <c r="D11" s="349"/>
      <c r="E11" s="350">
        <v>398.16</v>
      </c>
      <c r="F11" s="353"/>
      <c r="G11" s="350"/>
      <c r="H11" s="350"/>
      <c r="I11" s="350"/>
      <c r="J11" s="352"/>
      <c r="K11" s="369"/>
      <c r="L11" s="350"/>
      <c r="M11" s="349"/>
      <c r="N11" s="350">
        <v>398.16</v>
      </c>
      <c r="O11" s="350"/>
      <c r="P11" s="350"/>
      <c r="Q11" s="370"/>
      <c r="R11" s="350"/>
      <c r="S11" s="371"/>
    </row>
    <row r="12" spans="1:20" s="11" customFormat="1" ht="30" customHeight="1" x14ac:dyDescent="0.3">
      <c r="A12" s="216">
        <v>65</v>
      </c>
      <c r="B12" s="348"/>
      <c r="C12" s="349"/>
      <c r="D12" s="349"/>
      <c r="E12" s="368"/>
      <c r="F12" s="353">
        <v>1593868.21</v>
      </c>
      <c r="G12" s="350"/>
      <c r="H12" s="350"/>
      <c r="I12" s="350"/>
      <c r="J12" s="352"/>
      <c r="K12" s="369"/>
      <c r="L12" s="350"/>
      <c r="M12" s="349"/>
      <c r="N12" s="350"/>
      <c r="O12" s="350">
        <v>1633817.77</v>
      </c>
      <c r="P12" s="350"/>
      <c r="Q12" s="370"/>
      <c r="R12" s="350"/>
      <c r="S12" s="371"/>
    </row>
    <row r="13" spans="1:20" s="11" customFormat="1" ht="30" customHeight="1" x14ac:dyDescent="0.25">
      <c r="A13" s="216">
        <v>66</v>
      </c>
      <c r="B13" s="348"/>
      <c r="C13" s="349"/>
      <c r="D13" s="349"/>
      <c r="E13" s="350">
        <v>213551</v>
      </c>
      <c r="F13" s="350"/>
      <c r="G13" s="350"/>
      <c r="H13" s="350">
        <v>129537.45</v>
      </c>
      <c r="I13" s="350"/>
      <c r="J13" s="352"/>
      <c r="K13" s="369"/>
      <c r="L13" s="350"/>
      <c r="M13" s="349"/>
      <c r="N13" s="350">
        <v>218992.64000000001</v>
      </c>
      <c r="O13" s="350"/>
      <c r="P13" s="350"/>
      <c r="Q13" s="372">
        <v>132855.53</v>
      </c>
      <c r="R13" s="350"/>
      <c r="S13" s="371"/>
    </row>
    <row r="14" spans="1:20" s="11" customFormat="1" ht="30" customHeight="1" x14ac:dyDescent="0.3">
      <c r="A14" s="216">
        <v>67</v>
      </c>
      <c r="B14" s="348"/>
      <c r="C14" s="349"/>
      <c r="D14" s="349">
        <v>427500.17</v>
      </c>
      <c r="E14" s="350"/>
      <c r="F14" s="350">
        <v>14691618.550000001</v>
      </c>
      <c r="G14" s="350"/>
      <c r="H14" s="350"/>
      <c r="I14" s="350"/>
      <c r="J14" s="352"/>
      <c r="K14" s="369"/>
      <c r="L14" s="350"/>
      <c r="M14" s="349">
        <v>438117.99</v>
      </c>
      <c r="N14" s="350"/>
      <c r="O14" s="350">
        <v>15058597.119999999</v>
      </c>
      <c r="P14" s="350"/>
      <c r="Q14" s="370"/>
      <c r="R14" s="350"/>
      <c r="S14" s="371"/>
    </row>
    <row r="15" spans="1:20" s="11" customFormat="1" ht="30" customHeight="1" x14ac:dyDescent="0.3">
      <c r="A15" s="217">
        <v>68</v>
      </c>
      <c r="B15" s="354"/>
      <c r="C15" s="355"/>
      <c r="D15" s="355"/>
      <c r="E15" s="356">
        <v>48974.720000000001</v>
      </c>
      <c r="F15" s="356"/>
      <c r="G15" s="356"/>
      <c r="H15" s="356"/>
      <c r="I15" s="356"/>
      <c r="J15" s="357"/>
      <c r="K15" s="373"/>
      <c r="L15" s="356"/>
      <c r="M15" s="355"/>
      <c r="N15" s="356">
        <v>50169.22</v>
      </c>
      <c r="O15" s="356"/>
      <c r="P15" s="356"/>
      <c r="Q15" s="374"/>
      <c r="R15" s="356"/>
      <c r="S15" s="375"/>
    </row>
    <row r="16" spans="1:20" s="11" customFormat="1" ht="30" customHeight="1" thickBot="1" x14ac:dyDescent="0.35">
      <c r="A16" s="218">
        <v>72</v>
      </c>
      <c r="B16" s="358"/>
      <c r="C16" s="359"/>
      <c r="D16" s="360"/>
      <c r="E16" s="361"/>
      <c r="F16" s="361"/>
      <c r="G16" s="361"/>
      <c r="H16" s="361"/>
      <c r="I16" s="361">
        <v>3583.52</v>
      </c>
      <c r="J16" s="362"/>
      <c r="K16" s="376"/>
      <c r="L16" s="361"/>
      <c r="M16" s="360"/>
      <c r="N16" s="361"/>
      <c r="O16" s="361"/>
      <c r="P16" s="361"/>
      <c r="Q16" s="361"/>
      <c r="R16" s="361">
        <v>3583.52</v>
      </c>
      <c r="S16" s="377"/>
    </row>
    <row r="17" spans="1:19" s="11" customFormat="1" ht="30" customHeight="1" thickBot="1" x14ac:dyDescent="0.35">
      <c r="A17" s="219">
        <v>84</v>
      </c>
      <c r="B17" s="363"/>
      <c r="C17" s="364"/>
      <c r="D17" s="365"/>
      <c r="E17" s="366"/>
      <c r="F17" s="366"/>
      <c r="G17" s="366"/>
      <c r="H17" s="366"/>
      <c r="I17" s="366"/>
      <c r="J17" s="367"/>
      <c r="K17" s="378"/>
      <c r="L17" s="366"/>
      <c r="M17" s="365"/>
      <c r="N17" s="366"/>
      <c r="O17" s="366"/>
      <c r="P17" s="366"/>
      <c r="Q17" s="366"/>
      <c r="R17" s="366"/>
      <c r="S17" s="379"/>
    </row>
    <row r="18" spans="1:19" s="11" customFormat="1" ht="17.25" customHeight="1" x14ac:dyDescent="0.25">
      <c r="A18" s="557" t="s">
        <v>0</v>
      </c>
      <c r="B18" s="552">
        <f>SUM(B10:B17)</f>
        <v>0</v>
      </c>
      <c r="C18" s="550">
        <f>SUM(C10:C16)</f>
        <v>0</v>
      </c>
      <c r="D18" s="550">
        <f t="shared" ref="D18:S18" si="0">SUM(D10:D16)</f>
        <v>427500.17</v>
      </c>
      <c r="E18" s="550">
        <f t="shared" si="0"/>
        <v>262923.88</v>
      </c>
      <c r="F18" s="550">
        <f t="shared" si="0"/>
        <v>16285486.760000002</v>
      </c>
      <c r="G18" s="559">
        <f t="shared" si="0"/>
        <v>2392992.2400000002</v>
      </c>
      <c r="H18" s="559">
        <f>SUM(H10:H16)</f>
        <v>129537.45</v>
      </c>
      <c r="I18" s="559">
        <f t="shared" si="0"/>
        <v>3583.52</v>
      </c>
      <c r="J18" s="559">
        <f>SUM(J10:J17)</f>
        <v>0</v>
      </c>
      <c r="K18" s="552">
        <f>SUM(K10:K16)</f>
        <v>0</v>
      </c>
      <c r="L18" s="550">
        <f>SUM(L10:L16)</f>
        <v>0</v>
      </c>
      <c r="M18" s="550">
        <f t="shared" si="0"/>
        <v>438117.99</v>
      </c>
      <c r="N18" s="550">
        <f t="shared" si="0"/>
        <v>269560.02</v>
      </c>
      <c r="O18" s="550">
        <f t="shared" si="0"/>
        <v>16692414.889999999</v>
      </c>
      <c r="P18" s="550">
        <f t="shared" si="0"/>
        <v>2452717.5</v>
      </c>
      <c r="Q18" s="550">
        <f t="shared" si="0"/>
        <v>132855.53</v>
      </c>
      <c r="R18" s="550">
        <f t="shared" si="0"/>
        <v>3583.52</v>
      </c>
      <c r="S18" s="565">
        <f t="shared" si="0"/>
        <v>0</v>
      </c>
    </row>
    <row r="19" spans="1:19" s="11" customFormat="1" ht="18.75" customHeight="1" thickBot="1" x14ac:dyDescent="0.3">
      <c r="A19" s="558"/>
      <c r="B19" s="553"/>
      <c r="C19" s="551"/>
      <c r="D19" s="551"/>
      <c r="E19" s="551"/>
      <c r="F19" s="551"/>
      <c r="G19" s="560"/>
      <c r="H19" s="560"/>
      <c r="I19" s="560"/>
      <c r="J19" s="560"/>
      <c r="K19" s="553"/>
      <c r="L19" s="551"/>
      <c r="M19" s="551"/>
      <c r="N19" s="551"/>
      <c r="O19" s="551"/>
      <c r="P19" s="551"/>
      <c r="Q19" s="551"/>
      <c r="R19" s="551"/>
      <c r="S19" s="566"/>
    </row>
    <row r="20" spans="1:19" s="11" customFormat="1" ht="30" customHeight="1" thickBot="1" x14ac:dyDescent="0.35">
      <c r="A20" s="554" t="s">
        <v>140</v>
      </c>
      <c r="B20" s="555"/>
      <c r="C20" s="555"/>
      <c r="D20" s="555"/>
      <c r="E20" s="556"/>
      <c r="F20" s="562">
        <f>SUM(B18:J19)</f>
        <v>19502024.020000003</v>
      </c>
      <c r="G20" s="563"/>
      <c r="H20" s="563"/>
      <c r="I20" s="563"/>
      <c r="J20" s="564"/>
      <c r="K20" s="562">
        <f>SUM(K18:S19)</f>
        <v>19989249.449999999</v>
      </c>
      <c r="L20" s="563"/>
      <c r="M20" s="563"/>
      <c r="N20" s="563"/>
      <c r="O20" s="563"/>
      <c r="P20" s="563"/>
      <c r="Q20" s="563"/>
      <c r="R20" s="563"/>
      <c r="S20" s="564"/>
    </row>
    <row r="21" spans="1:19" s="1" customFormat="1" ht="15" x14ac:dyDescent="0.25"/>
    <row r="22" spans="1:19" ht="15.75" customHeight="1" x14ac:dyDescent="0.3">
      <c r="A22" s="17"/>
      <c r="B22" s="188"/>
      <c r="C22" s="17"/>
      <c r="D22" s="18"/>
      <c r="E22" s="18"/>
      <c r="F22" s="17"/>
      <c r="G22" s="16"/>
      <c r="H22" s="28"/>
      <c r="I22" s="34"/>
      <c r="J22" s="19"/>
      <c r="K22" s="19"/>
      <c r="L22" s="19"/>
      <c r="N22" s="561" t="s">
        <v>132</v>
      </c>
      <c r="O22" s="561"/>
      <c r="P22" s="561"/>
      <c r="Q22" s="561"/>
      <c r="R22" s="561"/>
    </row>
    <row r="23" spans="1:19" ht="13.8" x14ac:dyDescent="0.3">
      <c r="A23" s="17"/>
      <c r="B23" s="17"/>
      <c r="C23" s="17"/>
      <c r="D23" s="18"/>
      <c r="E23" s="18"/>
      <c r="F23" s="17"/>
      <c r="H23" s="35"/>
      <c r="I23" s="19"/>
      <c r="J23" s="19"/>
      <c r="K23" s="34"/>
      <c r="L23" s="19"/>
    </row>
    <row r="24" spans="1:19" s="4" customFormat="1" ht="13.2" customHeight="1" x14ac:dyDescent="0.3">
      <c r="E24" s="5"/>
      <c r="P24" s="14"/>
    </row>
    <row r="25" spans="1:19" s="4" customFormat="1" ht="15.6" x14ac:dyDescent="0.3">
      <c r="E25" s="5"/>
    </row>
    <row r="26" spans="1:19" s="1" customFormat="1" ht="25.5" customHeight="1" x14ac:dyDescent="0.25">
      <c r="M26" s="8"/>
      <c r="N26" s="8"/>
      <c r="O26" s="8"/>
      <c r="P26" s="12"/>
      <c r="Q26" s="8"/>
      <c r="R26" s="8"/>
      <c r="S26" s="8"/>
    </row>
    <row r="27" spans="1:19" s="1" customFormat="1" ht="15" x14ac:dyDescent="0.25">
      <c r="A27" s="15"/>
      <c r="B27" s="15"/>
      <c r="C27" s="15"/>
      <c r="I27" s="15"/>
      <c r="J27" s="15"/>
      <c r="K27" s="15"/>
      <c r="L27" s="15"/>
      <c r="M27" s="6"/>
      <c r="N27" s="13"/>
      <c r="O27" s="13"/>
      <c r="P27" s="13"/>
      <c r="Q27" s="15"/>
      <c r="R27" s="15"/>
    </row>
    <row r="28" spans="1:19" s="1" customFormat="1" ht="15" x14ac:dyDescent="0.25">
      <c r="G28" s="13"/>
      <c r="H28" s="13"/>
      <c r="I28" s="13"/>
      <c r="J28" s="13"/>
      <c r="K28" s="13"/>
      <c r="L28" s="13"/>
      <c r="M28" s="13"/>
      <c r="N28" s="13"/>
      <c r="O28" s="13"/>
    </row>
    <row r="29" spans="1:19" s="1" customFormat="1" ht="15" x14ac:dyDescent="0.25"/>
    <row r="30" spans="1:19" s="1" customFormat="1" ht="15" x14ac:dyDescent="0.25"/>
    <row r="31" spans="1:19" s="1" customFormat="1" ht="15" x14ac:dyDescent="0.25"/>
    <row r="32" spans="1:19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</sheetData>
  <mergeCells count="43">
    <mergeCell ref="N22:R22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  <mergeCell ref="O18:O19"/>
    <mergeCell ref="R18:R19"/>
    <mergeCell ref="M18:M19"/>
    <mergeCell ref="N8:N9"/>
    <mergeCell ref="P8:P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2" fitToHeight="0" orientation="landscape" r:id="rId1"/>
  <headerFooter alignWithMargins="0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opLeftCell="C44" zoomScaleSheetLayoutView="80" workbookViewId="0">
      <selection activeCell="H18" sqref="H18"/>
    </sheetView>
  </sheetViews>
  <sheetFormatPr defaultColWidth="9.109375" defaultRowHeight="15.6" x14ac:dyDescent="0.3"/>
  <cols>
    <col min="1" max="1" width="10.109375" style="4" customWidth="1"/>
    <col min="2" max="2" width="34.109375" style="4" customWidth="1"/>
    <col min="3" max="3" width="18.5546875" style="5" customWidth="1"/>
    <col min="4" max="4" width="15.44140625" style="5" customWidth="1"/>
    <col min="5" max="5" width="15.5546875" style="5" customWidth="1"/>
    <col min="6" max="6" width="17" style="4" customWidth="1"/>
    <col min="7" max="7" width="13.88671875" style="4" customWidth="1"/>
    <col min="8" max="8" width="17.33203125" style="4" customWidth="1"/>
    <col min="9" max="9" width="15.109375" style="4" customWidth="1"/>
    <col min="10" max="10" width="11.6640625" style="4" customWidth="1"/>
    <col min="11" max="11" width="16.6640625" style="4" customWidth="1"/>
    <col min="12" max="13" width="15.109375" style="4" customWidth="1"/>
    <col min="14" max="14" width="16" style="4" customWidth="1"/>
    <col min="15" max="15" width="17.109375" style="4" customWidth="1"/>
    <col min="16" max="16" width="16.6640625" style="4" hidden="1" customWidth="1"/>
    <col min="17" max="17" width="16.44140625" style="4" hidden="1" customWidth="1"/>
    <col min="18" max="16384" width="9.109375" style="4"/>
  </cols>
  <sheetData>
    <row r="1" spans="1:17" ht="18.75" customHeight="1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84"/>
      <c r="M1" s="81"/>
      <c r="N1" s="50"/>
      <c r="O1" s="50"/>
      <c r="P1" s="41"/>
      <c r="Q1" s="41"/>
    </row>
    <row r="2" spans="1:17" ht="18.75" customHeight="1" x14ac:dyDescent="0.4">
      <c r="A2" s="582" t="s">
        <v>208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41"/>
      <c r="Q2" s="41"/>
    </row>
    <row r="3" spans="1:17" s="43" customFormat="1" ht="32.25" customHeight="1" x14ac:dyDescent="0.35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42" t="s">
        <v>55</v>
      </c>
      <c r="Q3" s="42" t="s">
        <v>56</v>
      </c>
    </row>
    <row r="4" spans="1:17" s="43" customFormat="1" ht="36.75" customHeight="1" x14ac:dyDescent="0.3">
      <c r="A4" s="583" t="s">
        <v>62</v>
      </c>
      <c r="B4" s="583"/>
      <c r="C4" s="220" t="s">
        <v>79</v>
      </c>
      <c r="D4" s="220"/>
      <c r="E4" s="220"/>
      <c r="F4" s="221"/>
      <c r="G4" s="4"/>
      <c r="H4" s="4"/>
      <c r="I4" s="4"/>
      <c r="J4" s="4"/>
      <c r="K4" s="4"/>
      <c r="L4" s="4"/>
      <c r="M4" s="4"/>
      <c r="N4" s="4"/>
      <c r="O4" s="4"/>
      <c r="P4" s="44"/>
      <c r="Q4" s="44"/>
    </row>
    <row r="5" spans="1:17" s="43" customFormat="1" ht="14.4" customHeight="1" x14ac:dyDescent="0.3">
      <c r="A5" s="584" t="s">
        <v>63</v>
      </c>
      <c r="B5" s="584"/>
      <c r="C5" s="222"/>
      <c r="D5" s="222"/>
      <c r="E5" s="222"/>
      <c r="F5" s="223"/>
      <c r="G5" s="4"/>
      <c r="H5" s="4"/>
      <c r="I5" s="4"/>
      <c r="J5" s="4"/>
      <c r="K5" s="4"/>
      <c r="L5" s="4"/>
      <c r="M5" s="4"/>
      <c r="N5" s="4"/>
      <c r="O5" s="4"/>
      <c r="P5" s="44"/>
      <c r="Q5" s="44"/>
    </row>
    <row r="6" spans="1:17" ht="14.4" customHeight="1" x14ac:dyDescent="0.3">
      <c r="A6" s="224"/>
      <c r="B6" s="224"/>
      <c r="C6" s="225"/>
      <c r="D6" s="226"/>
      <c r="E6" s="226"/>
      <c r="F6" s="223" t="s">
        <v>136</v>
      </c>
      <c r="P6" s="45">
        <f>SUM(P7:P8)</f>
        <v>0</v>
      </c>
      <c r="Q6" s="45">
        <f>SUM(Q7:Q8)</f>
        <v>0</v>
      </c>
    </row>
    <row r="7" spans="1:17" ht="42.75" customHeight="1" x14ac:dyDescent="0.3">
      <c r="A7" s="227"/>
      <c r="B7" s="585" t="s">
        <v>13</v>
      </c>
      <c r="C7" s="586"/>
      <c r="D7" s="391" t="s">
        <v>137</v>
      </c>
      <c r="E7" s="392" t="s">
        <v>119</v>
      </c>
      <c r="F7" s="391" t="s">
        <v>138</v>
      </c>
      <c r="I7" s="51"/>
      <c r="J7" s="51"/>
      <c r="P7" s="4">
        <v>0</v>
      </c>
      <c r="Q7" s="4">
        <v>0</v>
      </c>
    </row>
    <row r="8" spans="1:17" ht="14.4" customHeight="1" x14ac:dyDescent="0.3">
      <c r="A8" s="228"/>
      <c r="B8" s="574" t="s">
        <v>200</v>
      </c>
      <c r="C8" s="575"/>
      <c r="D8" s="382">
        <f>SUM(D9:D11)</f>
        <v>2969204.75</v>
      </c>
      <c r="E8" s="382">
        <f t="shared" ref="E8:F8" si="0">SUM(E9:E11)</f>
        <v>2820492.4099999997</v>
      </c>
      <c r="F8" s="382">
        <f t="shared" si="0"/>
        <v>2890835.49</v>
      </c>
      <c r="G8" s="52"/>
      <c r="H8" s="52"/>
      <c r="I8" s="52"/>
      <c r="J8" s="52"/>
      <c r="P8" s="4">
        <v>0</v>
      </c>
      <c r="Q8" s="4">
        <v>0</v>
      </c>
    </row>
    <row r="9" spans="1:17" ht="14.4" customHeight="1" x14ac:dyDescent="0.3">
      <c r="A9" s="228"/>
      <c r="B9" s="576" t="s">
        <v>201</v>
      </c>
      <c r="C9" s="577"/>
      <c r="D9" s="383">
        <v>370995</v>
      </c>
      <c r="E9" s="383">
        <v>195633.42</v>
      </c>
      <c r="F9" s="383">
        <v>255358.68</v>
      </c>
      <c r="G9" s="52"/>
      <c r="H9" s="52"/>
      <c r="I9" s="52"/>
      <c r="J9" s="52"/>
      <c r="P9" s="4">
        <v>0</v>
      </c>
      <c r="Q9" s="4">
        <v>0</v>
      </c>
    </row>
    <row r="10" spans="1:17" ht="14.4" customHeight="1" x14ac:dyDescent="0.3">
      <c r="A10" s="228"/>
      <c r="B10" s="229" t="s">
        <v>202</v>
      </c>
      <c r="C10" s="230"/>
      <c r="D10" s="383">
        <v>2197359</v>
      </c>
      <c r="E10" s="383">
        <v>2197358.8199999998</v>
      </c>
      <c r="F10" s="383">
        <v>2197358.8199999998</v>
      </c>
      <c r="G10" s="52"/>
      <c r="H10" s="52"/>
      <c r="I10" s="52"/>
      <c r="J10" s="52"/>
    </row>
    <row r="11" spans="1:17" ht="14.4" customHeight="1" x14ac:dyDescent="0.3">
      <c r="A11" s="228"/>
      <c r="B11" s="229" t="s">
        <v>203</v>
      </c>
      <c r="C11" s="230"/>
      <c r="D11" s="383">
        <v>400850.75</v>
      </c>
      <c r="E11" s="383">
        <v>427500.17</v>
      </c>
      <c r="F11" s="383">
        <v>438117.99</v>
      </c>
      <c r="G11" s="52"/>
      <c r="H11" s="52"/>
      <c r="I11" s="52"/>
      <c r="J11" s="52"/>
      <c r="P11" s="4">
        <v>0</v>
      </c>
      <c r="Q11" s="4">
        <v>0</v>
      </c>
    </row>
    <row r="12" spans="1:17" ht="35.25" customHeight="1" x14ac:dyDescent="0.3">
      <c r="A12" s="231"/>
      <c r="B12" s="578" t="s">
        <v>64</v>
      </c>
      <c r="C12" s="579"/>
      <c r="D12" s="385">
        <v>255890</v>
      </c>
      <c r="E12" s="385">
        <v>262923.88</v>
      </c>
      <c r="F12" s="385">
        <v>269560.02</v>
      </c>
      <c r="G12" s="52"/>
      <c r="H12" s="52"/>
      <c r="I12" s="53"/>
      <c r="J12" s="53"/>
      <c r="P12" s="4">
        <v>0</v>
      </c>
      <c r="Q12" s="4">
        <v>0</v>
      </c>
    </row>
    <row r="13" spans="1:17" ht="17.25" customHeight="1" x14ac:dyDescent="0.3">
      <c r="A13" s="231"/>
      <c r="B13" s="580" t="s">
        <v>72</v>
      </c>
      <c r="C13" s="581"/>
      <c r="D13" s="385">
        <v>16436855.25</v>
      </c>
      <c r="E13" s="385">
        <v>16285486.76</v>
      </c>
      <c r="F13" s="385">
        <v>16692414.890000001</v>
      </c>
      <c r="G13" s="52"/>
      <c r="H13" s="52"/>
      <c r="I13" s="53"/>
      <c r="J13" s="53"/>
      <c r="P13" s="4">
        <v>0</v>
      </c>
      <c r="Q13" s="4">
        <v>0</v>
      </c>
    </row>
    <row r="14" spans="1:17" ht="18" customHeight="1" x14ac:dyDescent="0.3">
      <c r="A14" s="231"/>
      <c r="B14" s="570" t="s">
        <v>97</v>
      </c>
      <c r="C14" s="571"/>
      <c r="D14" s="384"/>
      <c r="E14" s="384"/>
      <c r="F14" s="384"/>
      <c r="G14" s="52"/>
      <c r="H14" s="52"/>
      <c r="I14" s="53"/>
      <c r="J14" s="53"/>
    </row>
    <row r="15" spans="1:17" x14ac:dyDescent="0.3">
      <c r="A15" s="231"/>
      <c r="B15" s="570" t="s">
        <v>37</v>
      </c>
      <c r="C15" s="571"/>
      <c r="D15" s="385">
        <v>126087</v>
      </c>
      <c r="E15" s="385">
        <v>129537.45</v>
      </c>
      <c r="F15" s="385">
        <v>132855.53</v>
      </c>
      <c r="G15" s="52"/>
      <c r="H15" s="52"/>
      <c r="I15" s="53"/>
      <c r="J15" s="53"/>
    </row>
    <row r="16" spans="1:17" ht="35.25" customHeight="1" x14ac:dyDescent="0.3">
      <c r="A16" s="232"/>
      <c r="B16" s="572" t="s">
        <v>65</v>
      </c>
      <c r="C16" s="573"/>
      <c r="D16" s="386">
        <v>3585</v>
      </c>
      <c r="E16" s="386">
        <v>3583.52</v>
      </c>
      <c r="F16" s="386">
        <v>3583.52</v>
      </c>
      <c r="G16" s="52"/>
      <c r="H16" s="52"/>
      <c r="I16" s="54"/>
      <c r="J16" s="54"/>
    </row>
    <row r="17" spans="1:17" x14ac:dyDescent="0.3">
      <c r="A17" s="232"/>
      <c r="B17" s="597" t="s">
        <v>38</v>
      </c>
      <c r="C17" s="598"/>
      <c r="D17" s="387"/>
      <c r="E17" s="387"/>
      <c r="F17" s="387"/>
      <c r="G17" s="52"/>
      <c r="H17" s="52"/>
      <c r="I17" s="54"/>
      <c r="J17" s="54"/>
    </row>
    <row r="18" spans="1:17" ht="31.2" x14ac:dyDescent="0.3">
      <c r="A18" s="232"/>
      <c r="B18" s="233" t="s">
        <v>85</v>
      </c>
      <c r="C18" s="234"/>
      <c r="D18" s="388">
        <v>0</v>
      </c>
      <c r="E18" s="390"/>
      <c r="F18" s="390"/>
      <c r="G18" s="52"/>
      <c r="H18" s="52"/>
      <c r="I18" s="54"/>
      <c r="J18" s="54"/>
    </row>
    <row r="19" spans="1:17" x14ac:dyDescent="0.3">
      <c r="A19" s="235"/>
      <c r="B19" s="599" t="s">
        <v>66</v>
      </c>
      <c r="C19" s="600"/>
      <c r="D19" s="389">
        <f>SUM(D8+D12+D13+D14+D15+D16+D17+D18)</f>
        <v>19791622</v>
      </c>
      <c r="E19" s="389">
        <f t="shared" ref="E19:F19" si="1">SUM(E8+E12+E13+E14+E15+E16+E17)</f>
        <v>19502024.02</v>
      </c>
      <c r="F19" s="389">
        <f t="shared" si="1"/>
        <v>19989249.450000003</v>
      </c>
      <c r="I19" s="52"/>
      <c r="J19" s="52"/>
    </row>
    <row r="20" spans="1:17" x14ac:dyDescent="0.3">
      <c r="A20" s="609"/>
      <c r="B20" s="610"/>
      <c r="C20" s="611"/>
      <c r="D20" s="55"/>
      <c r="E20" s="91"/>
      <c r="F20" s="56"/>
      <c r="G20" s="57"/>
    </row>
    <row r="21" spans="1:17" x14ac:dyDescent="0.3">
      <c r="A21" s="474"/>
      <c r="B21" s="475"/>
      <c r="C21" s="475"/>
      <c r="D21" s="476"/>
      <c r="E21" s="477"/>
      <c r="F21" s="478"/>
      <c r="G21" s="479"/>
    </row>
    <row r="22" spans="1:17" x14ac:dyDescent="0.3">
      <c r="A22" s="474"/>
      <c r="B22" s="475"/>
      <c r="C22" s="475"/>
      <c r="D22" s="476"/>
      <c r="E22" s="477"/>
      <c r="F22" s="478"/>
      <c r="G22" s="479"/>
    </row>
    <row r="23" spans="1:17" x14ac:dyDescent="0.3">
      <c r="A23" s="613" t="s">
        <v>67</v>
      </c>
      <c r="B23" s="613"/>
      <c r="C23" s="613"/>
      <c r="D23" s="236"/>
      <c r="E23" s="236"/>
      <c r="F23" s="237"/>
      <c r="G23" s="238"/>
      <c r="H23" s="239"/>
      <c r="I23" s="239"/>
      <c r="J23" s="239"/>
      <c r="K23" s="239"/>
      <c r="L23" s="239"/>
      <c r="M23" s="239"/>
      <c r="N23" s="240"/>
      <c r="O23" s="240"/>
    </row>
    <row r="24" spans="1:17" x14ac:dyDescent="0.3">
      <c r="A24" s="612" t="s">
        <v>52</v>
      </c>
      <c r="B24" s="612"/>
      <c r="C24" s="612"/>
      <c r="D24" s="608" t="s">
        <v>68</v>
      </c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</row>
    <row r="25" spans="1:17" ht="43.2" x14ac:dyDescent="0.3">
      <c r="A25" s="595" t="s">
        <v>53</v>
      </c>
      <c r="B25" s="591" t="s">
        <v>54</v>
      </c>
      <c r="C25" s="593" t="s">
        <v>137</v>
      </c>
      <c r="D25" s="603" t="s">
        <v>199</v>
      </c>
      <c r="E25" s="604"/>
      <c r="F25" s="605"/>
      <c r="G25" s="606" t="s">
        <v>39</v>
      </c>
      <c r="H25" s="606" t="s">
        <v>73</v>
      </c>
      <c r="I25" s="606" t="s">
        <v>36</v>
      </c>
      <c r="J25" s="606" t="s">
        <v>37</v>
      </c>
      <c r="K25" s="606" t="s">
        <v>74</v>
      </c>
      <c r="L25" s="606" t="s">
        <v>38</v>
      </c>
      <c r="M25" s="215" t="s">
        <v>86</v>
      </c>
      <c r="N25" s="601" t="s">
        <v>120</v>
      </c>
      <c r="O25" s="601" t="s">
        <v>148</v>
      </c>
    </row>
    <row r="26" spans="1:17" ht="43.5" customHeight="1" x14ac:dyDescent="0.3">
      <c r="A26" s="596"/>
      <c r="B26" s="592"/>
      <c r="C26" s="594"/>
      <c r="D26" s="256" t="s">
        <v>92</v>
      </c>
      <c r="E26" s="256" t="s">
        <v>42</v>
      </c>
      <c r="F26" s="256" t="s">
        <v>43</v>
      </c>
      <c r="G26" s="607"/>
      <c r="H26" s="607"/>
      <c r="I26" s="607"/>
      <c r="J26" s="607"/>
      <c r="K26" s="607"/>
      <c r="L26" s="607"/>
      <c r="M26" s="257"/>
      <c r="N26" s="602"/>
      <c r="O26" s="602"/>
    </row>
    <row r="27" spans="1:17" ht="18" x14ac:dyDescent="0.35">
      <c r="A27" s="241">
        <v>3</v>
      </c>
      <c r="B27" s="242" t="s">
        <v>57</v>
      </c>
      <c r="C27" s="393">
        <f>C28+C32+C38+C41+C44+C46</f>
        <v>16973840</v>
      </c>
      <c r="D27" s="408">
        <f t="shared" ref="D27:M27" si="2">D28+D32+D38+D44</f>
        <v>0</v>
      </c>
      <c r="E27" s="408">
        <f>E28+E32+E38+E41+E44</f>
        <v>0</v>
      </c>
      <c r="F27" s="408">
        <f t="shared" si="2"/>
        <v>37724.29</v>
      </c>
      <c r="G27" s="408">
        <f t="shared" si="2"/>
        <v>255890</v>
      </c>
      <c r="H27" s="408">
        <f>H28+H32+H38+H44+H46</f>
        <v>16273792.050000001</v>
      </c>
      <c r="I27" s="408">
        <f t="shared" si="2"/>
        <v>291361.5</v>
      </c>
      <c r="J27" s="408">
        <f t="shared" si="2"/>
        <v>111487.16</v>
      </c>
      <c r="K27" s="408">
        <f t="shared" si="2"/>
        <v>3585</v>
      </c>
      <c r="L27" s="408">
        <f t="shared" si="2"/>
        <v>0</v>
      </c>
      <c r="M27" s="408">
        <f t="shared" si="2"/>
        <v>0</v>
      </c>
      <c r="N27" s="408">
        <f>N28+N32+N38+N41+N44+N46</f>
        <v>16793151.490000002</v>
      </c>
      <c r="O27" s="408">
        <f>O28+O32+O38+O41+O44+O46</f>
        <v>17234056.66</v>
      </c>
    </row>
    <row r="28" spans="1:17" ht="18" x14ac:dyDescent="0.35">
      <c r="A28" s="243">
        <v>31</v>
      </c>
      <c r="B28" s="244" t="s">
        <v>2</v>
      </c>
      <c r="C28" s="394">
        <f t="shared" ref="C28:M28" si="3">C29+C30+C31</f>
        <v>11385021</v>
      </c>
      <c r="D28" s="405">
        <f t="shared" si="3"/>
        <v>0</v>
      </c>
      <c r="E28" s="405">
        <f t="shared" si="3"/>
        <v>0</v>
      </c>
      <c r="F28" s="405">
        <f t="shared" si="3"/>
        <v>0</v>
      </c>
      <c r="G28" s="405">
        <f t="shared" si="3"/>
        <v>0</v>
      </c>
      <c r="H28" s="405">
        <f t="shared" si="3"/>
        <v>11336021</v>
      </c>
      <c r="I28" s="405">
        <f t="shared" si="3"/>
        <v>49000</v>
      </c>
      <c r="J28" s="405">
        <f t="shared" si="3"/>
        <v>0</v>
      </c>
      <c r="K28" s="405">
        <f t="shared" si="3"/>
        <v>0</v>
      </c>
      <c r="L28" s="405">
        <f t="shared" si="3"/>
        <v>0</v>
      </c>
      <c r="M28" s="405">
        <f t="shared" si="3"/>
        <v>0</v>
      </c>
      <c r="N28" s="405">
        <v>11307452.390000001</v>
      </c>
      <c r="O28" s="414">
        <v>11590682.859999999</v>
      </c>
    </row>
    <row r="29" spans="1:17" ht="18" hidden="1" x14ac:dyDescent="0.35">
      <c r="A29" s="245">
        <v>311</v>
      </c>
      <c r="B29" s="246" t="s">
        <v>58</v>
      </c>
      <c r="C29" s="395">
        <v>9755583</v>
      </c>
      <c r="D29" s="403"/>
      <c r="E29" s="403"/>
      <c r="F29" s="403"/>
      <c r="G29" s="403"/>
      <c r="H29" s="403">
        <v>9706583</v>
      </c>
      <c r="I29" s="403">
        <v>49000</v>
      </c>
      <c r="J29" s="403"/>
      <c r="K29" s="403"/>
      <c r="L29" s="403"/>
      <c r="M29" s="403"/>
      <c r="N29" s="403"/>
      <c r="O29" s="415"/>
    </row>
    <row r="30" spans="1:17" s="48" customFormat="1" ht="18" hidden="1" x14ac:dyDescent="0.35">
      <c r="A30" s="247">
        <v>312</v>
      </c>
      <c r="B30" s="246" t="s">
        <v>59</v>
      </c>
      <c r="C30" s="395">
        <v>303006</v>
      </c>
      <c r="D30" s="403"/>
      <c r="E30" s="402"/>
      <c r="F30" s="402"/>
      <c r="G30" s="402"/>
      <c r="H30" s="402">
        <v>303006</v>
      </c>
      <c r="I30" s="402"/>
      <c r="J30" s="402"/>
      <c r="K30" s="402"/>
      <c r="L30" s="402"/>
      <c r="M30" s="402"/>
      <c r="N30" s="403"/>
      <c r="O30" s="415"/>
      <c r="P30" s="47">
        <f>P5+P23</f>
        <v>0</v>
      </c>
      <c r="Q30" s="46">
        <f>Q5+Q23</f>
        <v>0</v>
      </c>
    </row>
    <row r="31" spans="1:17" s="48" customFormat="1" ht="18" hidden="1" x14ac:dyDescent="0.35">
      <c r="A31" s="247">
        <v>313</v>
      </c>
      <c r="B31" s="246" t="s">
        <v>3</v>
      </c>
      <c r="C31" s="395">
        <v>1326432</v>
      </c>
      <c r="D31" s="403"/>
      <c r="E31" s="404"/>
      <c r="F31" s="404"/>
      <c r="G31" s="404"/>
      <c r="H31" s="404">
        <v>1326432</v>
      </c>
      <c r="I31" s="404"/>
      <c r="J31" s="404"/>
      <c r="K31" s="404"/>
      <c r="L31" s="404"/>
      <c r="M31" s="404"/>
      <c r="N31" s="403"/>
      <c r="O31" s="415"/>
      <c r="P31" s="49"/>
      <c r="Q31" s="49"/>
    </row>
    <row r="32" spans="1:17" ht="20.25" customHeight="1" x14ac:dyDescent="0.35">
      <c r="A32" s="248">
        <v>32</v>
      </c>
      <c r="B32" s="249" t="s">
        <v>4</v>
      </c>
      <c r="C32" s="394">
        <f>SUM(C33:C37)</f>
        <v>5469828</v>
      </c>
      <c r="D32" s="405">
        <f>D33+D34+D35+D37</f>
        <v>0</v>
      </c>
      <c r="E32" s="405">
        <f>E33+E34+E35+E36+E37</f>
        <v>0</v>
      </c>
      <c r="F32" s="405">
        <f>F33+F34+F35+F37</f>
        <v>37724.29</v>
      </c>
      <c r="G32" s="405">
        <f>G33+G34+G35+G37</f>
        <v>255890</v>
      </c>
      <c r="H32" s="405">
        <f>H33+H34+H35+H36+H37</f>
        <v>4818780.05</v>
      </c>
      <c r="I32" s="405">
        <f t="shared" ref="I32:M32" si="4">I33+I34+I35+I36+I37</f>
        <v>242361.5</v>
      </c>
      <c r="J32" s="405">
        <f t="shared" si="4"/>
        <v>111487.16</v>
      </c>
      <c r="K32" s="405">
        <f t="shared" si="4"/>
        <v>3585</v>
      </c>
      <c r="L32" s="405">
        <f t="shared" si="4"/>
        <v>0</v>
      </c>
      <c r="M32" s="405">
        <f t="shared" si="4"/>
        <v>0</v>
      </c>
      <c r="N32" s="405">
        <v>5367575.82</v>
      </c>
      <c r="O32" s="414">
        <v>5533877.4800000004</v>
      </c>
      <c r="P32" s="41"/>
      <c r="Q32" s="41"/>
    </row>
    <row r="33" spans="1:17" s="43" customFormat="1" ht="36.75" hidden="1" customHeight="1" x14ac:dyDescent="0.35">
      <c r="A33" s="247">
        <v>321</v>
      </c>
      <c r="B33" s="246" t="s">
        <v>5</v>
      </c>
      <c r="C33" s="395">
        <v>281903.24</v>
      </c>
      <c r="D33" s="403"/>
      <c r="E33" s="402"/>
      <c r="F33" s="402"/>
      <c r="G33" s="402"/>
      <c r="H33" s="403">
        <v>281903.24</v>
      </c>
      <c r="I33" s="402"/>
      <c r="J33" s="402"/>
      <c r="K33" s="402"/>
      <c r="L33" s="402"/>
      <c r="M33" s="402"/>
      <c r="N33" s="403"/>
      <c r="O33" s="415"/>
      <c r="P33" s="44"/>
      <c r="Q33" s="44"/>
    </row>
    <row r="34" spans="1:17" s="43" customFormat="1" ht="14.4" hidden="1" customHeight="1" x14ac:dyDescent="0.35">
      <c r="A34" s="247">
        <v>322</v>
      </c>
      <c r="B34" s="246" t="s">
        <v>6</v>
      </c>
      <c r="C34" s="395">
        <v>3784450</v>
      </c>
      <c r="D34" s="403"/>
      <c r="E34" s="402"/>
      <c r="F34" s="402"/>
      <c r="G34" s="402">
        <v>255890</v>
      </c>
      <c r="H34" s="402">
        <v>3350711.34</v>
      </c>
      <c r="I34" s="402">
        <v>66361.5</v>
      </c>
      <c r="J34" s="402">
        <v>111487.16</v>
      </c>
      <c r="K34" s="402"/>
      <c r="L34" s="402"/>
      <c r="M34" s="402"/>
      <c r="N34" s="403"/>
      <c r="O34" s="415"/>
      <c r="P34" s="44"/>
      <c r="Q34" s="44"/>
    </row>
    <row r="35" spans="1:17" ht="15" hidden="1" customHeight="1" x14ac:dyDescent="0.35">
      <c r="A35" s="247">
        <v>323</v>
      </c>
      <c r="B35" s="246" t="s">
        <v>7</v>
      </c>
      <c r="C35" s="395">
        <v>1248982.5</v>
      </c>
      <c r="D35" s="403"/>
      <c r="E35" s="402">
        <v>0</v>
      </c>
      <c r="F35" s="402">
        <v>37724.29</v>
      </c>
      <c r="G35" s="402"/>
      <c r="H35" s="402">
        <v>1031673.21</v>
      </c>
      <c r="I35" s="402">
        <v>176000</v>
      </c>
      <c r="J35" s="402"/>
      <c r="K35" s="402">
        <v>3585</v>
      </c>
      <c r="L35" s="402"/>
      <c r="M35" s="402"/>
      <c r="N35" s="403"/>
      <c r="O35" s="415"/>
      <c r="P35" s="45">
        <f>SUM(P37:P38)</f>
        <v>0</v>
      </c>
      <c r="Q35" s="45">
        <f>SUM(Q37:Q38)</f>
        <v>0</v>
      </c>
    </row>
    <row r="36" spans="1:17" ht="14.4" hidden="1" customHeight="1" x14ac:dyDescent="0.35">
      <c r="A36" s="247">
        <v>324</v>
      </c>
      <c r="B36" s="250" t="s">
        <v>78</v>
      </c>
      <c r="C36" s="395">
        <v>5710</v>
      </c>
      <c r="D36" s="403"/>
      <c r="E36" s="402"/>
      <c r="F36" s="402"/>
      <c r="G36" s="402"/>
      <c r="H36" s="402">
        <v>5710</v>
      </c>
      <c r="I36" s="402"/>
      <c r="J36" s="402"/>
      <c r="K36" s="402"/>
      <c r="L36" s="402"/>
      <c r="M36" s="402"/>
      <c r="N36" s="403"/>
      <c r="O36" s="415"/>
      <c r="P36" s="45"/>
      <c r="Q36" s="45"/>
    </row>
    <row r="37" spans="1:17" ht="14.4" hidden="1" customHeight="1" x14ac:dyDescent="0.35">
      <c r="A37" s="247">
        <v>329</v>
      </c>
      <c r="B37" s="246" t="s">
        <v>8</v>
      </c>
      <c r="C37" s="395">
        <v>148782.26</v>
      </c>
      <c r="D37" s="403"/>
      <c r="E37" s="403"/>
      <c r="F37" s="403"/>
      <c r="G37" s="403"/>
      <c r="H37" s="403">
        <v>148782.26</v>
      </c>
      <c r="I37" s="403"/>
      <c r="J37" s="403"/>
      <c r="K37" s="403"/>
      <c r="L37" s="403"/>
      <c r="M37" s="403"/>
      <c r="N37" s="403"/>
      <c r="O37" s="415"/>
      <c r="P37" s="4">
        <v>0</v>
      </c>
      <c r="Q37" s="4">
        <v>0</v>
      </c>
    </row>
    <row r="38" spans="1:17" ht="14.4" customHeight="1" x14ac:dyDescent="0.35">
      <c r="A38" s="248">
        <v>34</v>
      </c>
      <c r="B38" s="249" t="s">
        <v>9</v>
      </c>
      <c r="C38" s="396">
        <f>C39+C40</f>
        <v>117991</v>
      </c>
      <c r="D38" s="410">
        <f t="shared" ref="D38:M38" si="5">D40</f>
        <v>0</v>
      </c>
      <c r="E38" s="405">
        <f t="shared" si="5"/>
        <v>0</v>
      </c>
      <c r="F38" s="405">
        <f t="shared" si="5"/>
        <v>0</v>
      </c>
      <c r="G38" s="405">
        <f t="shared" si="5"/>
        <v>0</v>
      </c>
      <c r="H38" s="405">
        <f>H39+H40</f>
        <v>117991</v>
      </c>
      <c r="I38" s="405">
        <f t="shared" si="5"/>
        <v>0</v>
      </c>
      <c r="J38" s="405">
        <f t="shared" si="5"/>
        <v>0</v>
      </c>
      <c r="K38" s="405">
        <f t="shared" si="5"/>
        <v>0</v>
      </c>
      <c r="L38" s="405">
        <f t="shared" si="5"/>
        <v>0</v>
      </c>
      <c r="M38" s="405">
        <f t="shared" si="5"/>
        <v>0</v>
      </c>
      <c r="N38" s="405">
        <v>118123.28</v>
      </c>
      <c r="O38" s="414">
        <v>109496.32000000001</v>
      </c>
      <c r="P38" s="4">
        <v>0</v>
      </c>
      <c r="Q38" s="4">
        <v>0</v>
      </c>
    </row>
    <row r="39" spans="1:17" ht="14.4" hidden="1" customHeight="1" x14ac:dyDescent="0.35">
      <c r="A39" s="247">
        <v>342</v>
      </c>
      <c r="B39" s="246" t="s">
        <v>77</v>
      </c>
      <c r="C39" s="397"/>
      <c r="D39" s="410"/>
      <c r="E39" s="405"/>
      <c r="F39" s="405"/>
      <c r="G39" s="405"/>
      <c r="H39" s="409"/>
      <c r="I39" s="405"/>
      <c r="J39" s="405"/>
      <c r="K39" s="405"/>
      <c r="L39" s="405"/>
      <c r="M39" s="405"/>
      <c r="N39" s="405"/>
      <c r="O39" s="414"/>
    </row>
    <row r="40" spans="1:17" ht="14.4" hidden="1" customHeight="1" x14ac:dyDescent="0.35">
      <c r="A40" s="247">
        <v>343</v>
      </c>
      <c r="B40" s="246" t="s">
        <v>10</v>
      </c>
      <c r="C40" s="395">
        <v>117991</v>
      </c>
      <c r="D40" s="403"/>
      <c r="E40" s="403"/>
      <c r="F40" s="403"/>
      <c r="G40" s="403"/>
      <c r="H40" s="403">
        <v>117991</v>
      </c>
      <c r="I40" s="403"/>
      <c r="J40" s="403"/>
      <c r="K40" s="403"/>
      <c r="L40" s="403"/>
      <c r="M40" s="403"/>
      <c r="N40" s="403"/>
      <c r="O40" s="415"/>
      <c r="P40" s="4">
        <v>0</v>
      </c>
      <c r="Q40" s="4">
        <v>0</v>
      </c>
    </row>
    <row r="41" spans="1:17" ht="14.4" customHeight="1" x14ac:dyDescent="0.35">
      <c r="A41" s="248">
        <v>36</v>
      </c>
      <c r="B41" s="249" t="s">
        <v>101</v>
      </c>
      <c r="C41" s="394">
        <f>SUM(C42+C43)</f>
        <v>0</v>
      </c>
      <c r="D41" s="405">
        <f t="shared" ref="D41:E41" si="6">SUM(D42+D43)</f>
        <v>0</v>
      </c>
      <c r="E41" s="405">
        <f t="shared" si="6"/>
        <v>0</v>
      </c>
      <c r="F41" s="405"/>
      <c r="G41" s="405"/>
      <c r="H41" s="405"/>
      <c r="I41" s="409"/>
      <c r="J41" s="409"/>
      <c r="K41" s="409"/>
      <c r="L41" s="409"/>
      <c r="M41" s="409"/>
      <c r="N41" s="409">
        <v>0</v>
      </c>
      <c r="O41" s="416">
        <v>0</v>
      </c>
    </row>
    <row r="42" spans="1:17" ht="14.4" hidden="1" customHeight="1" x14ac:dyDescent="0.35">
      <c r="A42" s="247">
        <v>366</v>
      </c>
      <c r="B42" s="246" t="s">
        <v>102</v>
      </c>
      <c r="C42" s="398">
        <v>0</v>
      </c>
      <c r="D42" s="403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16"/>
    </row>
    <row r="43" spans="1:17" ht="14.4" hidden="1" customHeight="1" x14ac:dyDescent="0.35">
      <c r="A43" s="247">
        <v>368</v>
      </c>
      <c r="B43" s="246" t="s">
        <v>103</v>
      </c>
      <c r="C43" s="398">
        <v>0</v>
      </c>
      <c r="D43" s="403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16"/>
    </row>
    <row r="44" spans="1:17" ht="28.2" customHeight="1" x14ac:dyDescent="0.35">
      <c r="A44" s="248">
        <v>37</v>
      </c>
      <c r="B44" s="249" t="s">
        <v>195</v>
      </c>
      <c r="C44" s="396">
        <f>C45</f>
        <v>0</v>
      </c>
      <c r="D44" s="412">
        <f>C44-I44</f>
        <v>0</v>
      </c>
      <c r="E44" s="405">
        <f t="shared" ref="E44:M44" si="7">E45</f>
        <v>0</v>
      </c>
      <c r="F44" s="405">
        <f t="shared" si="7"/>
        <v>0</v>
      </c>
      <c r="G44" s="405">
        <f t="shared" si="7"/>
        <v>0</v>
      </c>
      <c r="H44" s="405">
        <f t="shared" si="7"/>
        <v>0</v>
      </c>
      <c r="I44" s="405">
        <f t="shared" si="7"/>
        <v>0</v>
      </c>
      <c r="J44" s="405">
        <f t="shared" si="7"/>
        <v>0</v>
      </c>
      <c r="K44" s="405">
        <f t="shared" si="7"/>
        <v>0</v>
      </c>
      <c r="L44" s="405">
        <f t="shared" si="7"/>
        <v>0</v>
      </c>
      <c r="M44" s="405">
        <f t="shared" si="7"/>
        <v>0</v>
      </c>
      <c r="N44" s="405">
        <v>0</v>
      </c>
      <c r="O44" s="414">
        <v>0</v>
      </c>
      <c r="P44" s="4">
        <v>0</v>
      </c>
      <c r="Q44" s="4">
        <v>0</v>
      </c>
    </row>
    <row r="45" spans="1:17" ht="14.4" hidden="1" customHeight="1" x14ac:dyDescent="0.35">
      <c r="A45" s="247">
        <v>372</v>
      </c>
      <c r="B45" s="246" t="s">
        <v>69</v>
      </c>
      <c r="C45" s="395">
        <v>0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15"/>
      <c r="P45" s="4">
        <v>0</v>
      </c>
      <c r="Q45" s="4">
        <v>0</v>
      </c>
    </row>
    <row r="46" spans="1:17" ht="14.4" customHeight="1" x14ac:dyDescent="0.35">
      <c r="A46" s="248">
        <v>38</v>
      </c>
      <c r="B46" s="249" t="s">
        <v>196</v>
      </c>
      <c r="C46" s="394">
        <v>1000</v>
      </c>
      <c r="D46" s="409"/>
      <c r="E46" s="409"/>
      <c r="F46" s="409"/>
      <c r="G46" s="409"/>
      <c r="H46" s="405">
        <v>1000</v>
      </c>
      <c r="I46" s="409"/>
      <c r="J46" s="409"/>
      <c r="K46" s="409"/>
      <c r="L46" s="409"/>
      <c r="M46" s="409"/>
      <c r="N46" s="409">
        <v>0</v>
      </c>
      <c r="O46" s="417">
        <v>0</v>
      </c>
    </row>
    <row r="47" spans="1:17" ht="30" customHeight="1" x14ac:dyDescent="0.35">
      <c r="A47" s="248">
        <v>4</v>
      </c>
      <c r="B47" s="249" t="s">
        <v>17</v>
      </c>
      <c r="C47" s="396">
        <f>C48+C49+C50++C51+C52+C53+C55+C56+C57+C58+C59</f>
        <v>432618</v>
      </c>
      <c r="D47" s="410">
        <f>D48+D49+D50++D51+D52+D53+D55+D56+D57</f>
        <v>0</v>
      </c>
      <c r="E47" s="410">
        <f t="shared" ref="E47" si="8">E48+E49+E50++E51+E52+E53+E55+E56</f>
        <v>0</v>
      </c>
      <c r="F47" s="410">
        <f>F48+F49+F50+F51+F52+F53+F55+F56+F57+F59</f>
        <v>175321.46</v>
      </c>
      <c r="G47" s="410">
        <f>G48+G49+G50+G51+G52+G53+G54+G55+G56+G57+G58+G59</f>
        <v>0</v>
      </c>
      <c r="H47" s="410">
        <f>H48+H49+H51+H50+H52+H53+H55+H56+H57+H58+H59</f>
        <v>163063.20000000001</v>
      </c>
      <c r="I47" s="410">
        <f>I48+I50+I52+I53+I55+I56</f>
        <v>79633.5</v>
      </c>
      <c r="J47" s="405">
        <f>J50+J52+J53+J55+J62</f>
        <v>14599.84</v>
      </c>
      <c r="K47" s="405">
        <f>K48+K49+K50+K51+K52+K53+K54+K55+K56+K57+K58+K59+K61</f>
        <v>0</v>
      </c>
      <c r="L47" s="405">
        <f>L50+L52+L53+L55+L62</f>
        <v>0</v>
      </c>
      <c r="M47" s="405">
        <f>M50+M52+M53+M55+M62</f>
        <v>0</v>
      </c>
      <c r="N47" s="405">
        <f>SUM(N48:N59)</f>
        <v>326160.67</v>
      </c>
      <c r="O47" s="405">
        <f>SUM(O48:O59)</f>
        <v>375112.69</v>
      </c>
      <c r="P47" s="4">
        <v>0</v>
      </c>
      <c r="Q47" s="4">
        <v>0</v>
      </c>
    </row>
    <row r="48" spans="1:17" ht="18" hidden="1" customHeight="1" x14ac:dyDescent="0.35">
      <c r="A48" s="247">
        <v>411</v>
      </c>
      <c r="B48" s="246" t="s">
        <v>44</v>
      </c>
      <c r="C48" s="395">
        <v>0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3"/>
      <c r="O48" s="416"/>
    </row>
    <row r="49" spans="1:15" ht="18" hidden="1" customHeight="1" x14ac:dyDescent="0.35">
      <c r="A49" s="247">
        <v>421</v>
      </c>
      <c r="B49" s="246" t="s">
        <v>81</v>
      </c>
      <c r="C49" s="395">
        <v>0</v>
      </c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3"/>
      <c r="O49" s="416"/>
    </row>
    <row r="50" spans="1:15" ht="23.25" hidden="1" customHeight="1" x14ac:dyDescent="0.35">
      <c r="A50" s="247">
        <v>422</v>
      </c>
      <c r="B50" s="246" t="s">
        <v>11</v>
      </c>
      <c r="C50" s="395">
        <v>329328</v>
      </c>
      <c r="D50" s="403"/>
      <c r="E50" s="403"/>
      <c r="F50" s="403">
        <v>175321.46</v>
      </c>
      <c r="G50" s="403"/>
      <c r="H50" s="403">
        <v>73045.2</v>
      </c>
      <c r="I50" s="403">
        <v>66361.5</v>
      </c>
      <c r="J50" s="403">
        <v>14599.84</v>
      </c>
      <c r="K50" s="403"/>
      <c r="L50" s="403"/>
      <c r="M50" s="403"/>
      <c r="N50" s="403"/>
      <c r="O50" s="415"/>
    </row>
    <row r="51" spans="1:15" ht="18" hidden="1" x14ac:dyDescent="0.35">
      <c r="A51" s="247">
        <v>423</v>
      </c>
      <c r="B51" s="246" t="s">
        <v>47</v>
      </c>
      <c r="C51" s="395">
        <v>25000</v>
      </c>
      <c r="D51" s="403"/>
      <c r="E51" s="403"/>
      <c r="F51" s="403"/>
      <c r="G51" s="403"/>
      <c r="H51" s="403">
        <v>25000</v>
      </c>
      <c r="I51" s="403"/>
      <c r="J51" s="403"/>
      <c r="K51" s="403"/>
      <c r="L51" s="403"/>
      <c r="M51" s="403"/>
      <c r="N51" s="403"/>
      <c r="O51" s="418"/>
    </row>
    <row r="52" spans="1:15" ht="27.6" hidden="1" x14ac:dyDescent="0.35">
      <c r="A52" s="247">
        <v>424</v>
      </c>
      <c r="B52" s="246" t="s">
        <v>197</v>
      </c>
      <c r="C52" s="395">
        <v>0</v>
      </c>
      <c r="D52" s="411"/>
      <c r="E52" s="411"/>
      <c r="F52" s="411"/>
      <c r="G52" s="403"/>
      <c r="H52" s="411"/>
      <c r="I52" s="411"/>
      <c r="J52" s="411"/>
      <c r="K52" s="411"/>
      <c r="L52" s="411"/>
      <c r="M52" s="411"/>
      <c r="N52" s="403"/>
      <c r="O52" s="403"/>
    </row>
    <row r="53" spans="1:15" ht="18" hidden="1" x14ac:dyDescent="0.35">
      <c r="A53" s="247">
        <v>426</v>
      </c>
      <c r="B53" s="246" t="s">
        <v>60</v>
      </c>
      <c r="C53" s="395">
        <v>0</v>
      </c>
      <c r="D53" s="403"/>
      <c r="E53" s="403"/>
      <c r="F53" s="403">
        <v>0</v>
      </c>
      <c r="G53" s="403"/>
      <c r="H53" s="403"/>
      <c r="I53" s="403"/>
      <c r="J53" s="403"/>
      <c r="K53" s="403"/>
      <c r="L53" s="403"/>
      <c r="M53" s="403"/>
      <c r="N53" s="403"/>
      <c r="O53" s="403"/>
    </row>
    <row r="54" spans="1:15" ht="27.6" x14ac:dyDescent="0.35">
      <c r="A54" s="248">
        <v>42</v>
      </c>
      <c r="B54" s="249" t="s">
        <v>32</v>
      </c>
      <c r="C54" s="395">
        <f>SUM(C48:C53)</f>
        <v>354328</v>
      </c>
      <c r="D54" s="403">
        <f t="shared" ref="D54:I54" si="9">SUM(D50:D53)</f>
        <v>0</v>
      </c>
      <c r="E54" s="403">
        <f t="shared" si="9"/>
        <v>0</v>
      </c>
      <c r="F54" s="403">
        <f t="shared" si="9"/>
        <v>175321.46</v>
      </c>
      <c r="G54" s="403">
        <f t="shared" si="9"/>
        <v>0</v>
      </c>
      <c r="H54" s="403">
        <f t="shared" si="9"/>
        <v>98045.2</v>
      </c>
      <c r="I54" s="403">
        <f t="shared" si="9"/>
        <v>66361.5</v>
      </c>
      <c r="J54" s="403">
        <f t="shared" ref="J54:L54" si="10">SUM(J50:J53)</f>
        <v>14599.84</v>
      </c>
      <c r="K54" s="403">
        <f t="shared" si="10"/>
        <v>0</v>
      </c>
      <c r="L54" s="403">
        <f t="shared" si="10"/>
        <v>0</v>
      </c>
      <c r="M54" s="403"/>
      <c r="N54" s="403">
        <v>326160.67</v>
      </c>
      <c r="O54" s="403">
        <v>375112.69</v>
      </c>
    </row>
    <row r="55" spans="1:15" ht="31.5" hidden="1" customHeight="1" x14ac:dyDescent="0.35">
      <c r="A55" s="248">
        <v>451</v>
      </c>
      <c r="B55" s="249" t="s">
        <v>105</v>
      </c>
      <c r="C55" s="399">
        <v>0</v>
      </c>
      <c r="D55" s="419">
        <v>0</v>
      </c>
      <c r="E55" s="411"/>
      <c r="F55" s="419">
        <v>0</v>
      </c>
      <c r="G55" s="411">
        <v>0</v>
      </c>
      <c r="H55" s="412">
        <v>0</v>
      </c>
      <c r="I55" s="411"/>
      <c r="J55" s="411"/>
      <c r="K55" s="419">
        <v>0</v>
      </c>
      <c r="L55" s="419">
        <v>0</v>
      </c>
      <c r="M55" s="419">
        <v>0</v>
      </c>
      <c r="N55" s="403">
        <v>0</v>
      </c>
      <c r="O55" s="403">
        <v>0</v>
      </c>
    </row>
    <row r="56" spans="1:15" ht="27.6" hidden="1" x14ac:dyDescent="0.35">
      <c r="A56" s="248">
        <v>451</v>
      </c>
      <c r="B56" s="249" t="s">
        <v>176</v>
      </c>
      <c r="C56" s="399">
        <v>72790</v>
      </c>
      <c r="D56" s="411"/>
      <c r="E56" s="411"/>
      <c r="F56" s="412"/>
      <c r="G56" s="419">
        <v>0</v>
      </c>
      <c r="H56" s="412">
        <v>59518</v>
      </c>
      <c r="I56" s="419">
        <v>13272</v>
      </c>
      <c r="J56" s="411"/>
      <c r="K56" s="411">
        <v>0</v>
      </c>
      <c r="L56" s="411"/>
      <c r="M56" s="411"/>
      <c r="N56" s="403"/>
      <c r="O56" s="403"/>
    </row>
    <row r="57" spans="1:15" ht="30.75" hidden="1" customHeight="1" x14ac:dyDescent="0.35">
      <c r="A57" s="248">
        <v>451</v>
      </c>
      <c r="B57" s="249" t="s">
        <v>177</v>
      </c>
      <c r="C57" s="399">
        <v>5500</v>
      </c>
      <c r="D57" s="411"/>
      <c r="E57" s="411"/>
      <c r="F57" s="412"/>
      <c r="G57" s="419"/>
      <c r="H57" s="419">
        <v>5500</v>
      </c>
      <c r="I57" s="411"/>
      <c r="J57" s="411"/>
      <c r="K57" s="411"/>
      <c r="L57" s="411"/>
      <c r="M57" s="411"/>
      <c r="N57" s="403"/>
      <c r="O57" s="403"/>
    </row>
    <row r="58" spans="1:15" ht="44.25" hidden="1" customHeight="1" x14ac:dyDescent="0.35">
      <c r="A58" s="248">
        <v>451</v>
      </c>
      <c r="B58" s="251" t="s">
        <v>108</v>
      </c>
      <c r="C58" s="399"/>
      <c r="D58" s="411"/>
      <c r="E58" s="411"/>
      <c r="F58" s="412"/>
      <c r="G58" s="419"/>
      <c r="H58" s="412"/>
      <c r="I58" s="411"/>
      <c r="J58" s="411"/>
      <c r="K58" s="411"/>
      <c r="L58" s="411"/>
      <c r="M58" s="411"/>
      <c r="N58" s="403"/>
      <c r="O58" s="403"/>
    </row>
    <row r="59" spans="1:15" ht="18" hidden="1" x14ac:dyDescent="0.35">
      <c r="A59" s="252">
        <v>452</v>
      </c>
      <c r="B59" s="249" t="s">
        <v>104</v>
      </c>
      <c r="C59" s="399">
        <v>0</v>
      </c>
      <c r="D59" s="411"/>
      <c r="E59" s="411"/>
      <c r="F59" s="419">
        <v>0</v>
      </c>
      <c r="G59" s="411"/>
      <c r="H59" s="412"/>
      <c r="I59" s="411"/>
      <c r="J59" s="411"/>
      <c r="K59" s="411"/>
      <c r="L59" s="411"/>
      <c r="M59" s="411"/>
      <c r="N59" s="403"/>
      <c r="O59" s="403"/>
    </row>
    <row r="60" spans="1:15" ht="27.6" x14ac:dyDescent="0.3">
      <c r="A60" s="455">
        <v>45</v>
      </c>
      <c r="B60" s="249" t="s">
        <v>33</v>
      </c>
      <c r="C60" s="412">
        <f>SUM(C55:C59)</f>
        <v>78290</v>
      </c>
      <c r="D60" s="412">
        <f t="shared" ref="D60:K60" si="11">SUM(D55:D59)</f>
        <v>0</v>
      </c>
      <c r="E60" s="412">
        <f t="shared" si="11"/>
        <v>0</v>
      </c>
      <c r="F60" s="412">
        <f t="shared" si="11"/>
        <v>0</v>
      </c>
      <c r="G60" s="412">
        <f t="shared" si="11"/>
        <v>0</v>
      </c>
      <c r="H60" s="412">
        <f t="shared" si="11"/>
        <v>65018</v>
      </c>
      <c r="I60" s="412">
        <f t="shared" si="11"/>
        <v>13272</v>
      </c>
      <c r="J60" s="412">
        <f t="shared" si="11"/>
        <v>0</v>
      </c>
      <c r="K60" s="412">
        <f t="shared" si="11"/>
        <v>0</v>
      </c>
      <c r="L60" s="411"/>
      <c r="M60" s="411"/>
      <c r="N60" s="403"/>
      <c r="O60" s="403"/>
    </row>
    <row r="61" spans="1:15" ht="28.2" customHeight="1" x14ac:dyDescent="0.35">
      <c r="A61" s="253">
        <v>5</v>
      </c>
      <c r="B61" s="254" t="s">
        <v>70</v>
      </c>
      <c r="C61" s="399">
        <f>C62</f>
        <v>187805</v>
      </c>
      <c r="D61" s="411"/>
      <c r="E61" s="411"/>
      <c r="F61" s="412">
        <v>187805</v>
      </c>
      <c r="G61" s="412"/>
      <c r="H61" s="412"/>
      <c r="I61" s="412"/>
      <c r="J61" s="412"/>
      <c r="K61" s="412"/>
      <c r="L61" s="412"/>
      <c r="M61" s="412"/>
      <c r="N61" s="412">
        <f>N62</f>
        <v>185353.04</v>
      </c>
      <c r="O61" s="412">
        <f>O62</f>
        <v>182721.28</v>
      </c>
    </row>
    <row r="62" spans="1:15" ht="25.8" customHeight="1" x14ac:dyDescent="0.35">
      <c r="A62" s="468">
        <v>54</v>
      </c>
      <c r="B62" s="456" t="s">
        <v>198</v>
      </c>
      <c r="C62" s="395">
        <v>187805</v>
      </c>
      <c r="D62" s="411"/>
      <c r="E62" s="411"/>
      <c r="F62" s="403"/>
      <c r="G62" s="411"/>
      <c r="H62" s="403"/>
      <c r="I62" s="411"/>
      <c r="J62" s="411"/>
      <c r="K62" s="411"/>
      <c r="L62" s="411"/>
      <c r="M62" s="411"/>
      <c r="N62" s="403">
        <v>185353.04</v>
      </c>
      <c r="O62" s="403">
        <v>182721.28</v>
      </c>
    </row>
    <row r="63" spans="1:15" ht="22.5" customHeight="1" x14ac:dyDescent="0.35">
      <c r="A63" s="469">
        <v>92</v>
      </c>
      <c r="B63" s="255" t="s">
        <v>94</v>
      </c>
      <c r="C63" s="400">
        <v>2197359</v>
      </c>
      <c r="D63" s="407"/>
      <c r="E63" s="407"/>
      <c r="F63" s="413"/>
      <c r="G63" s="407"/>
      <c r="H63" s="413"/>
      <c r="I63" s="407">
        <v>2197359</v>
      </c>
      <c r="J63" s="407"/>
      <c r="K63" s="407"/>
      <c r="L63" s="407"/>
      <c r="M63" s="407"/>
      <c r="N63" s="413">
        <v>2197358.8199999998</v>
      </c>
      <c r="O63" s="413">
        <v>2197358.8199999998</v>
      </c>
    </row>
    <row r="64" spans="1:15" ht="18" x14ac:dyDescent="0.3">
      <c r="A64" s="589" t="s">
        <v>61</v>
      </c>
      <c r="B64" s="590"/>
      <c r="C64" s="401">
        <f>C27+C47+C61+C63</f>
        <v>19791622</v>
      </c>
      <c r="D64" s="406">
        <f>D27+D47+D61</f>
        <v>0</v>
      </c>
      <c r="E64" s="406">
        <f>E27+E47+E63</f>
        <v>0</v>
      </c>
      <c r="F64" s="406">
        <f>F27+F47+F61</f>
        <v>400850.75</v>
      </c>
      <c r="G64" s="406">
        <f t="shared" ref="G64:M64" si="12">G27+G47</f>
        <v>255890</v>
      </c>
      <c r="H64" s="406">
        <f>H27+H47+H61+H63</f>
        <v>16436855.25</v>
      </c>
      <c r="I64" s="406">
        <f>I27+I47+I63</f>
        <v>2568354</v>
      </c>
      <c r="J64" s="406">
        <f t="shared" si="12"/>
        <v>126087</v>
      </c>
      <c r="K64" s="406">
        <f t="shared" si="12"/>
        <v>3585</v>
      </c>
      <c r="L64" s="406">
        <f t="shared" si="12"/>
        <v>0</v>
      </c>
      <c r="M64" s="406">
        <f t="shared" si="12"/>
        <v>0</v>
      </c>
      <c r="N64" s="406">
        <f>N27+N47+N61+N63</f>
        <v>19502024.020000003</v>
      </c>
      <c r="O64" s="406">
        <f>O27+O47+O61+O63</f>
        <v>19989249.450000003</v>
      </c>
    </row>
    <row r="65" spans="1:17" ht="18" x14ac:dyDescent="0.3">
      <c r="A65" s="471"/>
      <c r="B65" s="471"/>
      <c r="C65" s="472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</row>
    <row r="66" spans="1:17" ht="18" x14ac:dyDescent="0.35">
      <c r="A66" s="208"/>
      <c r="B66" s="258"/>
      <c r="C66" s="212"/>
      <c r="D66" s="209"/>
      <c r="E66" s="212"/>
      <c r="F66" s="208"/>
      <c r="G66" s="209"/>
      <c r="H66" s="210"/>
      <c r="I66" s="211"/>
      <c r="J66" s="211"/>
      <c r="K66" s="211" t="s">
        <v>133</v>
      </c>
      <c r="L66" s="211"/>
      <c r="M66" s="211"/>
      <c r="N66" s="209"/>
      <c r="O66" s="209"/>
    </row>
    <row r="67" spans="1:17" x14ac:dyDescent="0.3">
      <c r="A67" s="17"/>
      <c r="B67" s="18"/>
      <c r="C67" s="32"/>
      <c r="D67" s="32"/>
      <c r="E67" s="32"/>
      <c r="F67" s="33"/>
      <c r="G67"/>
      <c r="H67" s="30"/>
      <c r="I67" s="19"/>
      <c r="J67" s="19"/>
      <c r="K67"/>
      <c r="L67"/>
      <c r="M67"/>
      <c r="N67" s="16"/>
      <c r="O67" s="16"/>
    </row>
    <row r="68" spans="1:17" x14ac:dyDescent="0.3">
      <c r="A68" s="58"/>
      <c r="B68" s="59"/>
      <c r="C68" s="60"/>
      <c r="D68" s="61"/>
      <c r="E68" s="61"/>
      <c r="F68" s="61"/>
      <c r="G68" s="60"/>
      <c r="H68" s="61"/>
      <c r="I68" s="61"/>
      <c r="J68" s="61"/>
      <c r="K68" s="61"/>
      <c r="L68" s="61"/>
      <c r="M68" s="61"/>
      <c r="N68" s="60"/>
      <c r="O68" s="60"/>
    </row>
    <row r="69" spans="1:17" s="48" customFormat="1" x14ac:dyDescent="0.3">
      <c r="A69" s="588"/>
      <c r="B69" s="58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7">
        <f>P34+P64</f>
        <v>0</v>
      </c>
      <c r="Q69" s="46">
        <f>Q34+Q64</f>
        <v>0</v>
      </c>
    </row>
    <row r="70" spans="1:17" customFormat="1" ht="18" x14ac:dyDescent="0.35">
      <c r="A70" s="62"/>
      <c r="B70" s="63"/>
      <c r="C70" s="64"/>
      <c r="D70" s="64"/>
      <c r="E70" s="64"/>
      <c r="F70" s="65"/>
      <c r="G70" s="66"/>
      <c r="H70" s="67"/>
      <c r="I70" s="68"/>
      <c r="J70" s="68"/>
      <c r="K70" s="69"/>
      <c r="L70" s="66"/>
      <c r="M70" s="66"/>
      <c r="N70" s="66"/>
      <c r="O70" s="66"/>
    </row>
    <row r="71" spans="1:17" customFormat="1" ht="13.8" x14ac:dyDescent="0.3">
      <c r="A71" s="62"/>
      <c r="B71" s="63"/>
      <c r="C71" s="63"/>
      <c r="D71" s="64"/>
      <c r="E71" s="63"/>
      <c r="F71" s="65"/>
      <c r="G71" s="66"/>
      <c r="H71" s="70"/>
      <c r="I71" s="68"/>
      <c r="J71" s="68"/>
      <c r="K71" s="66"/>
      <c r="L71" s="66"/>
      <c r="M71" s="66"/>
      <c r="N71" s="66"/>
      <c r="O71" s="66"/>
    </row>
  </sheetData>
  <mergeCells count="32">
    <mergeCell ref="B17:C17"/>
    <mergeCell ref="B19:C19"/>
    <mergeCell ref="O25:O26"/>
    <mergeCell ref="D25:F25"/>
    <mergeCell ref="N25:N26"/>
    <mergeCell ref="L25:L26"/>
    <mergeCell ref="J25:J26"/>
    <mergeCell ref="I25:I26"/>
    <mergeCell ref="H25:H26"/>
    <mergeCell ref="G25:G26"/>
    <mergeCell ref="K25:K26"/>
    <mergeCell ref="D24:O24"/>
    <mergeCell ref="A20:C20"/>
    <mergeCell ref="A24:C24"/>
    <mergeCell ref="A23:C23"/>
    <mergeCell ref="A69:B69"/>
    <mergeCell ref="A64:B64"/>
    <mergeCell ref="B25:B26"/>
    <mergeCell ref="C25:C26"/>
    <mergeCell ref="A25:A26"/>
    <mergeCell ref="A2:O2"/>
    <mergeCell ref="A4:B4"/>
    <mergeCell ref="A5:B5"/>
    <mergeCell ref="B7:C7"/>
    <mergeCell ref="A3:O3"/>
    <mergeCell ref="B15:C15"/>
    <mergeCell ref="B16:C16"/>
    <mergeCell ref="B8:C8"/>
    <mergeCell ref="B9:C9"/>
    <mergeCell ref="B12:C12"/>
    <mergeCell ref="B13:C13"/>
    <mergeCell ref="B14:C14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58" fitToHeight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sažetak-Opći dio 2023. </vt:lpstr>
      <vt:lpstr>III.izmjene PLAN 2023.</vt:lpstr>
      <vt:lpstr>FP prihodi 2023</vt:lpstr>
      <vt:lpstr>FP prihodi 2024. i 2025.</vt:lpstr>
      <vt:lpstr>PLAN A1</vt:lpstr>
      <vt:lpstr>'FP prihodi 2023'!Podrucje_ispisa</vt:lpstr>
      <vt:lpstr>'FP prihodi 2024. i 2025.'!Podrucje_ispisa</vt:lpstr>
      <vt:lpstr>'III.izmjene PLAN 2023.'!Podrucje_ispisa</vt:lpstr>
      <vt:lpstr>'PLAN A1'!Podrucje_ispisa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Mara Topić</cp:lastModifiedBy>
  <cp:lastPrinted>2023-06-30T06:59:08Z</cp:lastPrinted>
  <dcterms:created xsi:type="dcterms:W3CDTF">1996-10-14T23:33:28Z</dcterms:created>
  <dcterms:modified xsi:type="dcterms:W3CDTF">2023-07-04T07:07:15Z</dcterms:modified>
</cp:coreProperties>
</file>